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Fotky\Om\504015201501 - TR ČB Střed - výstavba R 110 kV + TR\odevzdání_1_7_2020\zadání\"/>
    </mc:Choice>
  </mc:AlternateContent>
  <bookViews>
    <workbookView xWindow="-120" yWindow="-120" windowWidth="29040" windowHeight="15840"/>
  </bookViews>
  <sheets>
    <sheet name="Stavba" sheetId="1" r:id="rId1"/>
    <sheet name="VzorPolozky" sheetId="10" state="hidden" r:id="rId2"/>
    <sheet name="Rozpočet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'Rozpočet Pol'!$A$1:$U$60</definedName>
    <definedName name="_xlnm.Print_Area" localSheetId="0">Stavba!$A$1:$J$51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C50" i="12" l="1"/>
  <c r="F39" i="1" s="1"/>
  <c r="AD50" i="12"/>
  <c r="G39" i="1" s="1"/>
  <c r="G40" i="1" s="1"/>
  <c r="G25" i="1" s="1"/>
  <c r="G26" i="1" s="1"/>
  <c r="G9" i="12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I11" i="12"/>
  <c r="K11" i="12"/>
  <c r="M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I16" i="12"/>
  <c r="K16" i="12"/>
  <c r="M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I19" i="12"/>
  <c r="K19" i="12"/>
  <c r="M19" i="12"/>
  <c r="O19" i="12"/>
  <c r="Q19" i="12"/>
  <c r="U19" i="12"/>
  <c r="G20" i="12"/>
  <c r="M20" i="12" s="1"/>
  <c r="I20" i="12"/>
  <c r="K20" i="12"/>
  <c r="O20" i="12"/>
  <c r="Q20" i="12"/>
  <c r="U20" i="12"/>
  <c r="G21" i="12"/>
  <c r="I48" i="1" s="1"/>
  <c r="G22" i="12"/>
  <c r="M22" i="12" s="1"/>
  <c r="M21" i="12" s="1"/>
  <c r="I22" i="12"/>
  <c r="I21" i="12" s="1"/>
  <c r="K22" i="12"/>
  <c r="K21" i="12" s="1"/>
  <c r="O22" i="12"/>
  <c r="O21" i="12" s="1"/>
  <c r="Q22" i="12"/>
  <c r="Q21" i="12" s="1"/>
  <c r="U22" i="12"/>
  <c r="U21" i="12" s="1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I27" i="12"/>
  <c r="K27" i="12"/>
  <c r="M27" i="12"/>
  <c r="O27" i="12"/>
  <c r="Q27" i="12"/>
  <c r="U27" i="12"/>
  <c r="G28" i="12"/>
  <c r="I28" i="12"/>
  <c r="K28" i="12"/>
  <c r="M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I35" i="12"/>
  <c r="K35" i="12"/>
  <c r="M35" i="12"/>
  <c r="O35" i="12"/>
  <c r="Q35" i="12"/>
  <c r="U35" i="12"/>
  <c r="G36" i="12"/>
  <c r="I36" i="12"/>
  <c r="K36" i="12"/>
  <c r="M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I43" i="12"/>
  <c r="K43" i="12"/>
  <c r="M43" i="12"/>
  <c r="O43" i="12"/>
  <c r="Q43" i="12"/>
  <c r="U43" i="12"/>
  <c r="G44" i="12"/>
  <c r="I44" i="12"/>
  <c r="K44" i="12"/>
  <c r="M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I50" i="1" s="1"/>
  <c r="O47" i="12"/>
  <c r="Q47" i="12"/>
  <c r="G48" i="12"/>
  <c r="I48" i="12"/>
  <c r="I47" i="12" s="1"/>
  <c r="K48" i="12"/>
  <c r="K47" i="12" s="1"/>
  <c r="M48" i="12"/>
  <c r="M47" i="12" s="1"/>
  <c r="O48" i="12"/>
  <c r="Q48" i="12"/>
  <c r="U48" i="12"/>
  <c r="U47" i="12" s="1"/>
  <c r="I20" i="1"/>
  <c r="I19" i="1"/>
  <c r="I18" i="1"/>
  <c r="I17" i="1"/>
  <c r="G27" i="1"/>
  <c r="J28" i="1"/>
  <c r="J26" i="1"/>
  <c r="G38" i="1"/>
  <c r="F38" i="1"/>
  <c r="H32" i="1"/>
  <c r="J23" i="1"/>
  <c r="J24" i="1"/>
  <c r="J25" i="1"/>
  <c r="J27" i="1"/>
  <c r="E24" i="1"/>
  <c r="E26" i="1"/>
  <c r="H39" i="1" l="1"/>
  <c r="H40" i="1" s="1"/>
  <c r="F40" i="1"/>
  <c r="U23" i="12"/>
  <c r="Q23" i="12"/>
  <c r="O8" i="12"/>
  <c r="U8" i="12"/>
  <c r="K8" i="12"/>
  <c r="I8" i="12"/>
  <c r="K23" i="12"/>
  <c r="O23" i="12"/>
  <c r="G23" i="12"/>
  <c r="I49" i="1" s="1"/>
  <c r="I23" i="12"/>
  <c r="Q8" i="12"/>
  <c r="G8" i="12"/>
  <c r="M23" i="12"/>
  <c r="M9" i="12"/>
  <c r="M8" i="12" s="1"/>
  <c r="I39" i="1"/>
  <c r="I40" i="1" s="1"/>
  <c r="J39" i="1" s="1"/>
  <c r="J40" i="1" s="1"/>
  <c r="G50" i="12" l="1"/>
  <c r="I47" i="1"/>
  <c r="G23" i="1"/>
  <c r="G24" i="1" s="1"/>
  <c r="G29" i="1" s="1"/>
  <c r="G28" i="1"/>
  <c r="I51" i="1" l="1"/>
  <c r="I16" i="1"/>
  <c r="I21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<sst xmlns="http://schemas.openxmlformats.org/spreadsheetml/2006/main" count="288" uniqueCount="175">
  <si>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</si>
  <si>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</si>
  <si>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</si>
  <si>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</si>
  <si>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</si>
  <si>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</si>
  <si>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</si>
  <si>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</si>
  <si>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</si>
  <si>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</si>
  <si>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</si>
  <si>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</si>
  <si>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</si>
  <si>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</si>
  <si>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</si>
  <si>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</si>
  <si>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</si>
  <si>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</si>
  <si>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</si>
  <si>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</si>
  <si>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</si>
  <si>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</si>
  <si>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</si>
  <si>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</si>
  <si>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</si>
  <si>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</si>
  <si>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</si>
  <si>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</si>
  <si>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</si>
  <si>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</si>
  <si>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</si>
  <si>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</si>
  <si>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</si>
  <si>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</si>
  <si>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</si>
  <si>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</si>
  <si>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</si>
  <si>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</si>
  <si>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</si>
  <si>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</si>
  <si>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</si>
  <si>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České Budějovice</t>
  </si>
  <si>
    <t>Rozpočet:</t>
  </si>
  <si>
    <t>Misto</t>
  </si>
  <si>
    <t xml:space="preserve">TR České Budějovice_ SO 370_přípojka vody 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</si>
  <si>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</si>
  <si>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</si>
  <si>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</si>
  <si>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</si>
  <si>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</si>
  <si>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</si>
  <si>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</si>
  <si>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</si>
  <si>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</si>
  <si>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8</t>
  </si>
  <si>
    <t>Trubní vedení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</si>
  <si>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</si>
  <si>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</si>
  <si>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</si>
  <si>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</si>
  <si>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</si>
  <si>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</si>
  <si>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</si>
  <si>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</si>
  <si>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</si>
  <si>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</si>
  <si>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</si>
  <si>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</si>
  <si>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</si>
  <si>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</si>
  <si>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</si>
  <si>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</si>
  <si>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</si>
  <si>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</si>
  <si>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</si>
  <si>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</si>
  <si>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</si>
  <si>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</si>
  <si>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</si>
  <si>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</si>
  <si>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</si>
  <si>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</si>
  <si>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</si>
  <si>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</si>
  <si>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</si>
  <si>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</si>
  <si>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</si>
  <si>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132201201R00</t>
  </si>
  <si>
    <t>Hloubení rýh šířky do 200 cm v hor.3 do 100 m3</t>
  </si>
  <si>
    <t>m3</t>
  </si>
  <si>
    <t>POL1_0</t>
  </si>
  <si>
    <t>131201201R00</t>
  </si>
  <si>
    <t>Hloubení zapažených jam v hor.3 do 100 m3</t>
  </si>
  <si>
    <t>175200010RAB</t>
  </si>
  <si>
    <t>Obsyp objektu prohozenou zeminou, dovoz zeminy ze vzdálenosti 500 m</t>
  </si>
  <si>
    <t>POL2_0</t>
  </si>
  <si>
    <t>151101101R00</t>
  </si>
  <si>
    <t>Pažení a rozepření stěn rýh - příložné - hl.do 2 m</t>
  </si>
  <si>
    <t>m2</t>
  </si>
  <si>
    <t>151101211R00</t>
  </si>
  <si>
    <t>Odstranění pažení stěn výkopu -  hl. do 4 m</t>
  </si>
  <si>
    <t>151101301R00</t>
  </si>
  <si>
    <t>Rozepření stěn pažení - příložné -  hl. do 4 m</t>
  </si>
  <si>
    <t>151101311R00</t>
  </si>
  <si>
    <t>Odstranění rozepření stěn - příložné - hl. do 4 m</t>
  </si>
  <si>
    <t>161101102R00</t>
  </si>
  <si>
    <t>Svislé přemístění výkopku z hor.1-4 do 4,0 m</t>
  </si>
  <si>
    <t>162201102R00</t>
  </si>
  <si>
    <t>Vodorovné přemístění výkopku z hor.1-4 do 50 m</t>
  </si>
  <si>
    <t>174101101R00</t>
  </si>
  <si>
    <t>Zásyp jam, rýh, šachet se zhutněním</t>
  </si>
  <si>
    <t>175101101R00</t>
  </si>
  <si>
    <t>Obsyp potrubí bez prohození sypaniny</t>
  </si>
  <si>
    <t>175101109R00</t>
  </si>
  <si>
    <t>Příplatek za prohození sypaniny pro obsyp potrubí</t>
  </si>
  <si>
    <t>451541111R00</t>
  </si>
  <si>
    <t>Lože pod potrubí ze štěrkodrtě 0 - 63 mm</t>
  </si>
  <si>
    <t>8712411</t>
  </si>
  <si>
    <t>Montáž trubek z PE ve výkopu</t>
  </si>
  <si>
    <t>m</t>
  </si>
  <si>
    <t>286134113R</t>
  </si>
  <si>
    <t>Trubka tlaková  PE100 40x3,7 mm PN16, tyč 6 m</t>
  </si>
  <si>
    <t>POL3_0</t>
  </si>
  <si>
    <t>879172199R00</t>
  </si>
  <si>
    <t>Příplatek za montáž vodovodních přípojek DN 32-80</t>
  </si>
  <si>
    <t>kus</t>
  </si>
  <si>
    <t>891241221</t>
  </si>
  <si>
    <t>Montáž vodovod. šoupátek šacht. kolečko DN50</t>
  </si>
  <si>
    <t>891249111R00</t>
  </si>
  <si>
    <t>Montáž navrtávacích pasů DN 80</t>
  </si>
  <si>
    <t>892241111R00</t>
  </si>
  <si>
    <t>Tlaková zkouška vodovodního potrubí DN 80</t>
  </si>
  <si>
    <t>892233111R00</t>
  </si>
  <si>
    <t>Desinfekce vodovodního potrubí DN 80</t>
  </si>
  <si>
    <t>892372111R00</t>
  </si>
  <si>
    <t>Zabezpečení konců vodovod. potrubí do DN 300</t>
  </si>
  <si>
    <t>899401112R00</t>
  </si>
  <si>
    <t>Osazení poklopů litinových šoupátkových</t>
  </si>
  <si>
    <t>4227335</t>
  </si>
  <si>
    <t>Pas navrtávací DN 80 - 40, pro vodu</t>
  </si>
  <si>
    <t>42210459</t>
  </si>
  <si>
    <t>Ventil uzavírací DN 32</t>
  </si>
  <si>
    <t>42291210</t>
  </si>
  <si>
    <t>Souprava zemní šoupátková Y 1020  DN 32</t>
  </si>
  <si>
    <t>422-10</t>
  </si>
  <si>
    <t>Poklop litiný šoupátkový</t>
  </si>
  <si>
    <t>422-11</t>
  </si>
  <si>
    <t>Folie výstražná na vodovod - modrá</t>
  </si>
  <si>
    <t>422-13</t>
  </si>
  <si>
    <t>Vývody a napojení signalizačního vodiče</t>
  </si>
  <si>
    <t>422-14</t>
  </si>
  <si>
    <t>Vodoměrná šachta plast k obeton.,žebřík, pochozí poklop se zámkem</t>
  </si>
  <si>
    <t>42211652</t>
  </si>
  <si>
    <t>Ventil zpětný přímý  DN 25</t>
  </si>
  <si>
    <t>722 23-5500</t>
  </si>
  <si>
    <t>Filtr s výměnnou vložkou PN16  DN 25</t>
  </si>
  <si>
    <t>42230506</t>
  </si>
  <si>
    <t>Kohout  vypouštěcí  DN 25</t>
  </si>
  <si>
    <t>4221477</t>
  </si>
  <si>
    <t>Ventil regulační přímý DN 25</t>
  </si>
  <si>
    <t>722235643R00</t>
  </si>
  <si>
    <t>Klapka zpětná vodorovná DN 25</t>
  </si>
  <si>
    <t>422-12</t>
  </si>
  <si>
    <t>Revize a TZ vodovod</t>
  </si>
  <si>
    <t>hod</t>
  </si>
  <si>
    <t>58922400R</t>
  </si>
  <si>
    <t>Beton samozhutnitelný C25/30 SZB fr.do 16 mm</t>
  </si>
  <si>
    <t>998276101R00</t>
  </si>
  <si>
    <t>Přesun hmot, trubní vedení plastová, otevř. výkop</t>
  </si>
  <si>
    <t>t</t>
  </si>
  <si>
    <t/>
  </si>
  <si>
    <t>SUM</t>
  </si>
  <si>
    <t>POPUZIV</t>
  </si>
  <si>
    <t>END</t>
  </si>
  <si>
    <t xml:space="preserve">TR České Budějovice_ SO 72_přípojka vody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</si>
</sst>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2" borderId="46" xfId="0" applyFill="1" applyBorder="1"/>
    <xf numFmtId="49" fontId="0" fillId="2" borderId="43" xfId="0" applyNumberFormat="1" applyFill="1" applyBorder="1" applyAlignment="1"/>
    <xf numFmtId="49" fontId="0" fillId="2" borderId="43" xfId="0" applyNumberFormat="1" applyFill="1" applyBorder="1"/>
    <xf numFmtId="0" fontId="0" fillId="2" borderId="43" xfId="0" applyFill="1" applyBorder="1"/>
    <xf numFmtId="0" fontId="0" fillId="2" borderId="42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49" xfId="0" applyFill="1" applyBorder="1" applyAlignment="1">
      <alignment vertical="top"/>
    </xf>
    <xf numFmtId="0" fontId="0" fillId="2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2" borderId="38" xfId="0" applyFill="1" applyBorder="1" applyAlignment="1">
      <alignment vertical="top" shrinkToFit="1"/>
    </xf>
    <xf numFmtId="0" fontId="0" fillId="2" borderId="39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2" borderId="39" xfId="0" applyNumberFormat="1" applyFill="1" applyBorder="1" applyAlignment="1">
      <alignment vertical="top" shrinkToFit="1"/>
    </xf>
    <xf numFmtId="4" fontId="16" fillId="3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2" borderId="39" xfId="0" applyNumberFormat="1" applyFill="1" applyBorder="1" applyAlignment="1">
      <alignment vertical="top" shrinkToFit="1"/>
    </xf>
    <xf numFmtId="0" fontId="0" fillId="2" borderId="51" xfId="0" applyFill="1" applyBorder="1"/>
    <xf numFmtId="0" fontId="0" fillId="2" borderId="52" xfId="0" applyFill="1" applyBorder="1" applyAlignment="1">
      <alignment wrapText="1"/>
    </xf>
    <xf numFmtId="0" fontId="0" fillId="2" borderId="53" xfId="0" applyFill="1" applyBorder="1" applyAlignment="1">
      <alignment vertical="top"/>
    </xf>
    <xf numFmtId="49" fontId="0" fillId="2" borderId="53" xfId="0" applyNumberFormat="1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0" fontId="0" fillId="2" borderId="54" xfId="0" applyFill="1" applyBorder="1" applyAlignment="1">
      <alignment vertical="top"/>
    </xf>
    <xf numFmtId="164" fontId="0" fillId="2" borderId="49" xfId="0" applyNumberFormat="1" applyFill="1" applyBorder="1" applyAlignment="1">
      <alignment vertical="top"/>
    </xf>
    <xf numFmtId="4" fontId="0" fillId="2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2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34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abSelected="1" topLeftCell="B1" zoomScaleNormal="100" zoomScaleSheetLayoutView="75" workbookViewId="0">
      <selection activeCell="I47" sqref="I47:J4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199" t="s">
        <v>40</v>
      </c>
      <c r="C1" s="200"/>
      <c r="D1" s="200"/>
      <c r="E1" s="200"/>
      <c r="F1" s="200"/>
      <c r="G1" s="200"/>
      <c r="H1" s="200"/>
      <c r="I1" s="200"/>
      <c r="J1" s="201"/>
    </row>
    <row r="2" spans="1:15" ht="23.25" customHeight="1" x14ac:dyDescent="0.2">
      <c r="A2" s="4"/>
      <c r="B2" s="81" t="s">
        <v>38</v>
      </c>
      <c r="C2" s="82"/>
      <c r="D2" s="225" t="s">
        <v>174</v>
      </c>
      <c r="E2" s="226"/>
      <c r="F2" s="226"/>
      <c r="G2" s="226"/>
      <c r="H2" s="226"/>
      <c r="I2" s="226"/>
      <c r="J2" s="227"/>
      <c r="O2" s="2"/>
    </row>
    <row r="3" spans="1:15" ht="23.25" customHeight="1" x14ac:dyDescent="0.2">
      <c r="A3" s="4"/>
      <c r="B3" s="83" t="s">
        <v>43</v>
      </c>
      <c r="C3" s="84"/>
      <c r="D3" s="218" t="s">
        <v>41</v>
      </c>
      <c r="E3" s="219"/>
      <c r="F3" s="219"/>
      <c r="G3" s="219"/>
      <c r="H3" s="219"/>
      <c r="I3" s="219"/>
      <c r="J3" s="220"/>
    </row>
    <row r="4" spans="1:15" ht="23.25" hidden="1" customHeight="1" x14ac:dyDescent="0.2">
      <c r="A4" s="4"/>
      <c r="B4" s="85" t="s">
        <v>42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9"/>
      <c r="E11" s="229"/>
      <c r="F11" s="229"/>
      <c r="G11" s="229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16"/>
      <c r="E12" s="216"/>
      <c r="F12" s="216"/>
      <c r="G12" s="216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17"/>
      <c r="E13" s="217"/>
      <c r="F13" s="217"/>
      <c r="G13" s="21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8"/>
      <c r="F15" s="228"/>
      <c r="G15" s="213"/>
      <c r="H15" s="213"/>
      <c r="I15" s="213" t="s">
        <v>28</v>
      </c>
      <c r="J15" s="214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08"/>
      <c r="F16" s="215"/>
      <c r="G16" s="208"/>
      <c r="H16" s="215"/>
      <c r="I16" s="208">
        <f>SUMIF(F47:F50,A16,I47:I50)+SUMIF(F47:F50,"PSU",I47:I50)</f>
        <v>0</v>
      </c>
      <c r="J16" s="209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08"/>
      <c r="F17" s="215"/>
      <c r="G17" s="208"/>
      <c r="H17" s="215"/>
      <c r="I17" s="208">
        <f>SUMIF(F47:F50,A17,I47:I50)</f>
        <v>0</v>
      </c>
      <c r="J17" s="209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08"/>
      <c r="F18" s="215"/>
      <c r="G18" s="208"/>
      <c r="H18" s="215"/>
      <c r="I18" s="208">
        <f>SUMIF(F47:F50,A18,I47:I50)</f>
        <v>0</v>
      </c>
      <c r="J18" s="209"/>
    </row>
    <row r="19" spans="1:10" ht="23.25" customHeight="1" x14ac:dyDescent="0.2">
      <c r="A19" s="141" t="s">
        <v>58</v>
      </c>
      <c r="B19" s="142" t="s">
        <v>26</v>
      </c>
      <c r="C19" s="58"/>
      <c r="D19" s="59"/>
      <c r="E19" s="208"/>
      <c r="F19" s="215"/>
      <c r="G19" s="208"/>
      <c r="H19" s="215"/>
      <c r="I19" s="208">
        <f>SUMIF(F47:F50,A19,I47:I50)</f>
        <v>0</v>
      </c>
      <c r="J19" s="209"/>
    </row>
    <row r="20" spans="1:10" ht="23.25" customHeight="1" x14ac:dyDescent="0.2">
      <c r="A20" s="141" t="s">
        <v>59</v>
      </c>
      <c r="B20" s="142" t="s">
        <v>27</v>
      </c>
      <c r="C20" s="58"/>
      <c r="D20" s="59"/>
      <c r="E20" s="208"/>
      <c r="F20" s="215"/>
      <c r="G20" s="208"/>
      <c r="H20" s="215"/>
      <c r="I20" s="208">
        <f>SUMIF(F47:F50,A20,I47:I50)</f>
        <v>0</v>
      </c>
      <c r="J20" s="209"/>
    </row>
    <row r="21" spans="1:10" ht="23.25" customHeight="1" x14ac:dyDescent="0.2">
      <c r="A21" s="4"/>
      <c r="B21" s="74" t="s">
        <v>28</v>
      </c>
      <c r="C21" s="75"/>
      <c r="D21" s="76"/>
      <c r="E21" s="210"/>
      <c r="F21" s="211"/>
      <c r="G21" s="210"/>
      <c r="H21" s="211"/>
      <c r="I21" s="210">
        <f>SUM(I16:J20)</f>
        <v>0</v>
      </c>
      <c r="J21" s="221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06">
        <f>ZakladDPHSniVypocet</f>
        <v>0</v>
      </c>
      <c r="H23" s="207"/>
      <c r="I23" s="207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1">
        <f>ZakladDPHSni*SazbaDPH1/100</f>
        <v>0</v>
      </c>
      <c r="H24" s="232"/>
      <c r="I24" s="232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06">
        <f>ZakladDPHZaklVypocet</f>
        <v>0</v>
      </c>
      <c r="H25" s="207"/>
      <c r="I25" s="207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2">
        <f>ZakladDPHZakl*SazbaDPH2/100</f>
        <v>0</v>
      </c>
      <c r="H26" s="203"/>
      <c r="I26" s="203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04">
        <f>0</f>
        <v>0</v>
      </c>
      <c r="H27" s="204"/>
      <c r="I27" s="204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12">
        <f>ZakladDPHSniVypocet+ZakladDPHZaklVypocet</f>
        <v>0</v>
      </c>
      <c r="H28" s="212"/>
      <c r="I28" s="212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05">
        <f>ZakladDPHSni+DPHSni+ZakladDPHZakl+DPHZakl+Zaokrouhleni</f>
        <v>0</v>
      </c>
      <c r="H29" s="205"/>
      <c r="I29" s="205"/>
      <c r="J29" s="119" t="s">
        <v>47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44014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0" t="s">
        <v>2</v>
      </c>
      <c r="E35" s="230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45</v>
      </c>
      <c r="C39" s="233" t="s">
        <v>44</v>
      </c>
      <c r="D39" s="234"/>
      <c r="E39" s="234"/>
      <c r="F39" s="108">
        <f>'Rozpočet Pol'!AC50</f>
        <v>0</v>
      </c>
      <c r="G39" s="109">
        <f>'Rozpočet Pol'!AD50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35" t="s">
        <v>46</v>
      </c>
      <c r="C40" s="236"/>
      <c r="D40" s="236"/>
      <c r="E40" s="237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48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49</v>
      </c>
      <c r="G46" s="129"/>
      <c r="H46" s="129"/>
      <c r="I46" s="238" t="s">
        <v>28</v>
      </c>
      <c r="J46" s="238"/>
    </row>
    <row r="47" spans="1:10" ht="25.5" customHeight="1" x14ac:dyDescent="0.2">
      <c r="A47" s="122"/>
      <c r="B47" s="130" t="s">
        <v>50</v>
      </c>
      <c r="C47" s="240" t="s">
        <v>51</v>
      </c>
      <c r="D47" s="241"/>
      <c r="E47" s="241"/>
      <c r="F47" s="132" t="s">
        <v>23</v>
      </c>
      <c r="G47" s="133"/>
      <c r="H47" s="133"/>
      <c r="I47" s="239">
        <f>'Rozpočet Pol'!G8</f>
        <v>0</v>
      </c>
      <c r="J47" s="239"/>
    </row>
    <row r="48" spans="1:10" ht="25.5" customHeight="1" x14ac:dyDescent="0.2">
      <c r="A48" s="122"/>
      <c r="B48" s="124" t="s">
        <v>52</v>
      </c>
      <c r="C48" s="223" t="s">
        <v>53</v>
      </c>
      <c r="D48" s="224"/>
      <c r="E48" s="224"/>
      <c r="F48" s="134" t="s">
        <v>23</v>
      </c>
      <c r="G48" s="135"/>
      <c r="H48" s="135"/>
      <c r="I48" s="222">
        <f>'Rozpočet Pol'!G21</f>
        <v>0</v>
      </c>
      <c r="J48" s="222"/>
    </row>
    <row r="49" spans="1:10" ht="25.5" customHeight="1" x14ac:dyDescent="0.2">
      <c r="A49" s="122"/>
      <c r="B49" s="124" t="s">
        <v>54</v>
      </c>
      <c r="C49" s="223" t="s">
        <v>55</v>
      </c>
      <c r="D49" s="224"/>
      <c r="E49" s="224"/>
      <c r="F49" s="134" t="s">
        <v>23</v>
      </c>
      <c r="G49" s="135"/>
      <c r="H49" s="135"/>
      <c r="I49" s="222">
        <f>'Rozpočet Pol'!G23</f>
        <v>0</v>
      </c>
      <c r="J49" s="222"/>
    </row>
    <row r="50" spans="1:10" ht="25.5" customHeight="1" x14ac:dyDescent="0.2">
      <c r="A50" s="122"/>
      <c r="B50" s="131" t="s">
        <v>56</v>
      </c>
      <c r="C50" s="243" t="s">
        <v>57</v>
      </c>
      <c r="D50" s="244"/>
      <c r="E50" s="244"/>
      <c r="F50" s="136" t="s">
        <v>23</v>
      </c>
      <c r="G50" s="137"/>
      <c r="H50" s="137"/>
      <c r="I50" s="242">
        <f>'Rozpočet Pol'!G47</f>
        <v>0</v>
      </c>
      <c r="J50" s="242"/>
    </row>
    <row r="51" spans="1:10" ht="25.5" customHeight="1" x14ac:dyDescent="0.2">
      <c r="A51" s="123"/>
      <c r="B51" s="127" t="s">
        <v>1</v>
      </c>
      <c r="C51" s="127"/>
      <c r="D51" s="128"/>
      <c r="E51" s="128"/>
      <c r="F51" s="138"/>
      <c r="G51" s="139"/>
      <c r="H51" s="139"/>
      <c r="I51" s="245">
        <f>SUM(I47:I50)</f>
        <v>0</v>
      </c>
      <c r="J51" s="245"/>
    </row>
    <row r="52" spans="1:10" x14ac:dyDescent="0.2">
      <c r="F52" s="140"/>
      <c r="G52" s="96"/>
      <c r="H52" s="140"/>
      <c r="I52" s="96"/>
      <c r="J52" s="96"/>
    </row>
    <row r="53" spans="1:10" x14ac:dyDescent="0.2">
      <c r="F53" s="140"/>
      <c r="G53" s="96"/>
      <c r="H53" s="140"/>
      <c r="I53" s="96"/>
      <c r="J53" s="96"/>
    </row>
    <row r="54" spans="1:10" x14ac:dyDescent="0.2">
      <c r="F54" s="140"/>
      <c r="G54" s="96"/>
      <c r="H54" s="140"/>
      <c r="I54" s="96"/>
      <c r="J54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I49:J49"/>
    <mergeCell ref="C49:E49"/>
    <mergeCell ref="I50:J50"/>
    <mergeCell ref="C50:E50"/>
    <mergeCell ref="I51:J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6" t="s">
        <v>6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79" t="s">
        <v>39</v>
      </c>
      <c r="B2" s="78"/>
      <c r="C2" s="248"/>
      <c r="D2" s="248"/>
      <c r="E2" s="248"/>
      <c r="F2" s="248"/>
      <c r="G2" s="249"/>
    </row>
    <row r="3" spans="1:7" ht="24.95" hidden="1" customHeight="1" x14ac:dyDescent="0.2">
      <c r="A3" s="79" t="s">
        <v>7</v>
      </c>
      <c r="B3" s="78"/>
      <c r="C3" s="248"/>
      <c r="D3" s="248"/>
      <c r="E3" s="248"/>
      <c r="F3" s="248"/>
      <c r="G3" s="249"/>
    </row>
    <row r="4" spans="1:7" ht="24.95" hidden="1" customHeight="1" x14ac:dyDescent="0.2">
      <c r="A4" s="79" t="s">
        <v>8</v>
      </c>
      <c r="B4" s="78"/>
      <c r="C4" s="248"/>
      <c r="D4" s="248"/>
      <c r="E4" s="248"/>
      <c r="F4" s="248"/>
      <c r="G4" s="249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60"/>
  <sheetViews>
    <sheetView workbookViewId="0">
      <selection activeCell="F35" sqref="F35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62" t="s">
        <v>6</v>
      </c>
      <c r="B1" s="262"/>
      <c r="C1" s="262"/>
      <c r="D1" s="262"/>
      <c r="E1" s="262"/>
      <c r="F1" s="262"/>
      <c r="G1" s="262"/>
      <c r="AE1" t="s">
        <v>61</v>
      </c>
    </row>
    <row r="2" spans="1:60" ht="24.95" customHeight="1" x14ac:dyDescent="0.2">
      <c r="A2" s="145" t="s">
        <v>60</v>
      </c>
      <c r="B2" s="143"/>
      <c r="C2" s="263" t="s">
        <v>44</v>
      </c>
      <c r="D2" s="264"/>
      <c r="E2" s="264"/>
      <c r="F2" s="264"/>
      <c r="G2" s="265"/>
      <c r="AE2" t="s">
        <v>62</v>
      </c>
    </row>
    <row r="3" spans="1:60" ht="24.95" customHeight="1" x14ac:dyDescent="0.2">
      <c r="A3" s="146" t="s">
        <v>7</v>
      </c>
      <c r="B3" s="144"/>
      <c r="C3" s="266" t="s">
        <v>41</v>
      </c>
      <c r="D3" s="267"/>
      <c r="E3" s="267"/>
      <c r="F3" s="267"/>
      <c r="G3" s="268"/>
      <c r="AE3" t="s">
        <v>63</v>
      </c>
    </row>
    <row r="4" spans="1:60" ht="24.95" hidden="1" customHeight="1" x14ac:dyDescent="0.2">
      <c r="A4" s="146" t="s">
        <v>8</v>
      </c>
      <c r="B4" s="144"/>
      <c r="C4" s="266"/>
      <c r="D4" s="267"/>
      <c r="E4" s="267"/>
      <c r="F4" s="267"/>
      <c r="G4" s="268"/>
      <c r="AE4" t="s">
        <v>64</v>
      </c>
    </row>
    <row r="5" spans="1:60" hidden="1" x14ac:dyDescent="0.2">
      <c r="A5" s="147" t="s">
        <v>65</v>
      </c>
      <c r="B5" s="148"/>
      <c r="C5" s="149"/>
      <c r="D5" s="150"/>
      <c r="E5" s="150"/>
      <c r="F5" s="150"/>
      <c r="G5" s="151"/>
      <c r="AE5" t="s">
        <v>66</v>
      </c>
    </row>
    <row r="7" spans="1:60" ht="38.25" x14ac:dyDescent="0.2">
      <c r="A7" s="156" t="s">
        <v>67</v>
      </c>
      <c r="B7" s="157" t="s">
        <v>68</v>
      </c>
      <c r="C7" s="157" t="s">
        <v>69</v>
      </c>
      <c r="D7" s="156" t="s">
        <v>70</v>
      </c>
      <c r="E7" s="156" t="s">
        <v>71</v>
      </c>
      <c r="F7" s="152" t="s">
        <v>72</v>
      </c>
      <c r="G7" s="173" t="s">
        <v>28</v>
      </c>
      <c r="H7" s="174" t="s">
        <v>29</v>
      </c>
      <c r="I7" s="174" t="s">
        <v>73</v>
      </c>
      <c r="J7" s="174" t="s">
        <v>30</v>
      </c>
      <c r="K7" s="174" t="s">
        <v>74</v>
      </c>
      <c r="L7" s="174" t="s">
        <v>75</v>
      </c>
      <c r="M7" s="174" t="s">
        <v>76</v>
      </c>
      <c r="N7" s="174" t="s">
        <v>77</v>
      </c>
      <c r="O7" s="174" t="s">
        <v>78</v>
      </c>
      <c r="P7" s="174" t="s">
        <v>79</v>
      </c>
      <c r="Q7" s="174" t="s">
        <v>80</v>
      </c>
      <c r="R7" s="174" t="s">
        <v>81</v>
      </c>
      <c r="S7" s="174" t="s">
        <v>82</v>
      </c>
      <c r="T7" s="174" t="s">
        <v>83</v>
      </c>
      <c r="U7" s="159" t="s">
        <v>84</v>
      </c>
    </row>
    <row r="8" spans="1:60" x14ac:dyDescent="0.2">
      <c r="A8" s="175" t="s">
        <v>85</v>
      </c>
      <c r="B8" s="176" t="s">
        <v>50</v>
      </c>
      <c r="C8" s="177" t="s">
        <v>51</v>
      </c>
      <c r="D8" s="178"/>
      <c r="E8" s="179"/>
      <c r="F8" s="180"/>
      <c r="G8" s="180">
        <f>SUMIF(AE9:AE20,"&lt;&gt;NOR",G9:G20)</f>
        <v>0</v>
      </c>
      <c r="H8" s="180"/>
      <c r="I8" s="180">
        <f>SUM(I9:I20)</f>
        <v>0</v>
      </c>
      <c r="J8" s="180"/>
      <c r="K8" s="180">
        <f>SUM(K9:K20)</f>
        <v>0</v>
      </c>
      <c r="L8" s="180"/>
      <c r="M8" s="180">
        <f>SUM(M9:M20)</f>
        <v>0</v>
      </c>
      <c r="N8" s="158"/>
      <c r="O8" s="158">
        <f>SUM(O9:O20)</f>
        <v>2.5410000000000002E-2</v>
      </c>
      <c r="P8" s="158"/>
      <c r="Q8" s="158">
        <f>SUM(Q9:Q20)</f>
        <v>0</v>
      </c>
      <c r="R8" s="158"/>
      <c r="S8" s="158"/>
      <c r="T8" s="175"/>
      <c r="U8" s="158">
        <f>SUM(U9:U20)</f>
        <v>109.86999999999998</v>
      </c>
      <c r="AE8" t="s">
        <v>86</v>
      </c>
    </row>
    <row r="9" spans="1:60" outlineLevel="1" x14ac:dyDescent="0.2">
      <c r="A9" s="154">
        <v>1</v>
      </c>
      <c r="B9" s="160" t="s">
        <v>87</v>
      </c>
      <c r="C9" s="193" t="s">
        <v>88</v>
      </c>
      <c r="D9" s="162" t="s">
        <v>89</v>
      </c>
      <c r="E9" s="168">
        <v>9.0000000000000018</v>
      </c>
      <c r="F9" s="170"/>
      <c r="G9" s="171">
        <f t="shared" ref="G9:G20" si="0">ROUND(E9*F9,2)</f>
        <v>0</v>
      </c>
      <c r="H9" s="170"/>
      <c r="I9" s="171">
        <f t="shared" ref="I9:I20" si="1">ROUND(E9*H9,2)</f>
        <v>0</v>
      </c>
      <c r="J9" s="170"/>
      <c r="K9" s="171">
        <f t="shared" ref="K9:K20" si="2">ROUND(E9*J9,2)</f>
        <v>0</v>
      </c>
      <c r="L9" s="171">
        <v>21</v>
      </c>
      <c r="M9" s="171">
        <f t="shared" ref="M9:M20" si="3">G9*(1+L9/100)</f>
        <v>0</v>
      </c>
      <c r="N9" s="163">
        <v>0</v>
      </c>
      <c r="O9" s="163">
        <f t="shared" ref="O9:O20" si="4">ROUND(E9*N9,5)</f>
        <v>0</v>
      </c>
      <c r="P9" s="163">
        <v>0</v>
      </c>
      <c r="Q9" s="163">
        <f t="shared" ref="Q9:Q20" si="5">ROUND(E9*P9,5)</f>
        <v>0</v>
      </c>
      <c r="R9" s="163"/>
      <c r="S9" s="163"/>
      <c r="T9" s="164">
        <v>1.44</v>
      </c>
      <c r="U9" s="163">
        <f t="shared" ref="U9:U20" si="6">ROUND(E9*T9,2)</f>
        <v>12.96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90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54">
        <v>2</v>
      </c>
      <c r="B10" s="160" t="s">
        <v>91</v>
      </c>
      <c r="C10" s="193" t="s">
        <v>92</v>
      </c>
      <c r="D10" s="162" t="s">
        <v>89</v>
      </c>
      <c r="E10" s="168">
        <v>13.2</v>
      </c>
      <c r="F10" s="170"/>
      <c r="G10" s="171">
        <f t="shared" si="0"/>
        <v>0</v>
      </c>
      <c r="H10" s="170"/>
      <c r="I10" s="171">
        <f t="shared" si="1"/>
        <v>0</v>
      </c>
      <c r="J10" s="170"/>
      <c r="K10" s="171">
        <f t="shared" si="2"/>
        <v>0</v>
      </c>
      <c r="L10" s="171">
        <v>21</v>
      </c>
      <c r="M10" s="171">
        <f t="shared" si="3"/>
        <v>0</v>
      </c>
      <c r="N10" s="163">
        <v>0</v>
      </c>
      <c r="O10" s="163">
        <f t="shared" si="4"/>
        <v>0</v>
      </c>
      <c r="P10" s="163">
        <v>0</v>
      </c>
      <c r="Q10" s="163">
        <f t="shared" si="5"/>
        <v>0</v>
      </c>
      <c r="R10" s="163"/>
      <c r="S10" s="163"/>
      <c r="T10" s="164">
        <v>2.25</v>
      </c>
      <c r="U10" s="163">
        <f t="shared" si="6"/>
        <v>29.7</v>
      </c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90</v>
      </c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ht="22.5" outlineLevel="1" x14ac:dyDescent="0.2">
      <c r="A11" s="154">
        <v>3</v>
      </c>
      <c r="B11" s="160" t="s">
        <v>93</v>
      </c>
      <c r="C11" s="193" t="s">
        <v>94</v>
      </c>
      <c r="D11" s="162" t="s">
        <v>89</v>
      </c>
      <c r="E11" s="168">
        <v>9.74</v>
      </c>
      <c r="F11" s="170"/>
      <c r="G11" s="171">
        <f t="shared" si="0"/>
        <v>0</v>
      </c>
      <c r="H11" s="170"/>
      <c r="I11" s="171">
        <f t="shared" si="1"/>
        <v>0</v>
      </c>
      <c r="J11" s="170"/>
      <c r="K11" s="171">
        <f t="shared" si="2"/>
        <v>0</v>
      </c>
      <c r="L11" s="171">
        <v>21</v>
      </c>
      <c r="M11" s="171">
        <f t="shared" si="3"/>
        <v>0</v>
      </c>
      <c r="N11" s="163">
        <v>0</v>
      </c>
      <c r="O11" s="163">
        <f t="shared" si="4"/>
        <v>0</v>
      </c>
      <c r="P11" s="163">
        <v>0</v>
      </c>
      <c r="Q11" s="163">
        <f t="shared" si="5"/>
        <v>0</v>
      </c>
      <c r="R11" s="163"/>
      <c r="S11" s="163"/>
      <c r="T11" s="164">
        <v>3.85</v>
      </c>
      <c r="U11" s="163">
        <f t="shared" si="6"/>
        <v>37.5</v>
      </c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95</v>
      </c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54">
        <v>4</v>
      </c>
      <c r="B12" s="160" t="s">
        <v>96</v>
      </c>
      <c r="C12" s="193" t="s">
        <v>97</v>
      </c>
      <c r="D12" s="162" t="s">
        <v>98</v>
      </c>
      <c r="E12" s="168">
        <v>22.5</v>
      </c>
      <c r="F12" s="170"/>
      <c r="G12" s="171">
        <f t="shared" si="0"/>
        <v>0</v>
      </c>
      <c r="H12" s="170"/>
      <c r="I12" s="171">
        <f t="shared" si="1"/>
        <v>0</v>
      </c>
      <c r="J12" s="170"/>
      <c r="K12" s="171">
        <f t="shared" si="2"/>
        <v>0</v>
      </c>
      <c r="L12" s="171">
        <v>21</v>
      </c>
      <c r="M12" s="171">
        <f t="shared" si="3"/>
        <v>0</v>
      </c>
      <c r="N12" s="163">
        <v>9.8999999999999999E-4</v>
      </c>
      <c r="O12" s="163">
        <f t="shared" si="4"/>
        <v>2.2280000000000001E-2</v>
      </c>
      <c r="P12" s="163">
        <v>0</v>
      </c>
      <c r="Q12" s="163">
        <f t="shared" si="5"/>
        <v>0</v>
      </c>
      <c r="R12" s="163"/>
      <c r="S12" s="163"/>
      <c r="T12" s="164">
        <v>0.23599999999999999</v>
      </c>
      <c r="U12" s="163">
        <f t="shared" si="6"/>
        <v>5.31</v>
      </c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90</v>
      </c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54">
        <v>5</v>
      </c>
      <c r="B13" s="160" t="s">
        <v>99</v>
      </c>
      <c r="C13" s="193" t="s">
        <v>100</v>
      </c>
      <c r="D13" s="162" t="s">
        <v>98</v>
      </c>
      <c r="E13" s="168">
        <v>22.5</v>
      </c>
      <c r="F13" s="170"/>
      <c r="G13" s="171">
        <f t="shared" si="0"/>
        <v>0</v>
      </c>
      <c r="H13" s="170"/>
      <c r="I13" s="171">
        <f t="shared" si="1"/>
        <v>0</v>
      </c>
      <c r="J13" s="170"/>
      <c r="K13" s="171">
        <f t="shared" si="2"/>
        <v>0</v>
      </c>
      <c r="L13" s="171">
        <v>21</v>
      </c>
      <c r="M13" s="171">
        <f t="shared" si="3"/>
        <v>0</v>
      </c>
      <c r="N13" s="163">
        <v>0</v>
      </c>
      <c r="O13" s="163">
        <f t="shared" si="4"/>
        <v>0</v>
      </c>
      <c r="P13" s="163">
        <v>0</v>
      </c>
      <c r="Q13" s="163">
        <f t="shared" si="5"/>
        <v>0</v>
      </c>
      <c r="R13" s="163"/>
      <c r="S13" s="163"/>
      <c r="T13" s="164">
        <v>0.1</v>
      </c>
      <c r="U13" s="163">
        <f t="shared" si="6"/>
        <v>2.25</v>
      </c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90</v>
      </c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54">
        <v>6</v>
      </c>
      <c r="B14" s="160" t="s">
        <v>101</v>
      </c>
      <c r="C14" s="193" t="s">
        <v>102</v>
      </c>
      <c r="D14" s="162" t="s">
        <v>89</v>
      </c>
      <c r="E14" s="168">
        <v>6.8</v>
      </c>
      <c r="F14" s="170"/>
      <c r="G14" s="171">
        <f t="shared" si="0"/>
        <v>0</v>
      </c>
      <c r="H14" s="170"/>
      <c r="I14" s="171">
        <f t="shared" si="1"/>
        <v>0</v>
      </c>
      <c r="J14" s="170"/>
      <c r="K14" s="171">
        <f t="shared" si="2"/>
        <v>0</v>
      </c>
      <c r="L14" s="171">
        <v>21</v>
      </c>
      <c r="M14" s="171">
        <f t="shared" si="3"/>
        <v>0</v>
      </c>
      <c r="N14" s="163">
        <v>4.6000000000000001E-4</v>
      </c>
      <c r="O14" s="163">
        <f t="shared" si="4"/>
        <v>3.13E-3</v>
      </c>
      <c r="P14" s="163">
        <v>0</v>
      </c>
      <c r="Q14" s="163">
        <f t="shared" si="5"/>
        <v>0</v>
      </c>
      <c r="R14" s="163"/>
      <c r="S14" s="163"/>
      <c r="T14" s="164">
        <v>0.126</v>
      </c>
      <c r="U14" s="163">
        <f t="shared" si="6"/>
        <v>0.86</v>
      </c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90</v>
      </c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54">
        <v>7</v>
      </c>
      <c r="B15" s="160" t="s">
        <v>103</v>
      </c>
      <c r="C15" s="193" t="s">
        <v>104</v>
      </c>
      <c r="D15" s="162" t="s">
        <v>89</v>
      </c>
      <c r="E15" s="168">
        <v>6.8</v>
      </c>
      <c r="F15" s="170"/>
      <c r="G15" s="171">
        <f t="shared" si="0"/>
        <v>0</v>
      </c>
      <c r="H15" s="170"/>
      <c r="I15" s="171">
        <f t="shared" si="1"/>
        <v>0</v>
      </c>
      <c r="J15" s="170"/>
      <c r="K15" s="171">
        <f t="shared" si="2"/>
        <v>0</v>
      </c>
      <c r="L15" s="171">
        <v>21</v>
      </c>
      <c r="M15" s="171">
        <f t="shared" si="3"/>
        <v>0</v>
      </c>
      <c r="N15" s="163">
        <v>0</v>
      </c>
      <c r="O15" s="163">
        <f t="shared" si="4"/>
        <v>0</v>
      </c>
      <c r="P15" s="163">
        <v>0</v>
      </c>
      <c r="Q15" s="163">
        <f t="shared" si="5"/>
        <v>0</v>
      </c>
      <c r="R15" s="163"/>
      <c r="S15" s="163"/>
      <c r="T15" s="164">
        <v>3.7999999999999999E-2</v>
      </c>
      <c r="U15" s="163">
        <f t="shared" si="6"/>
        <v>0.26</v>
      </c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90</v>
      </c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54">
        <v>8</v>
      </c>
      <c r="B16" s="160" t="s">
        <v>105</v>
      </c>
      <c r="C16" s="193" t="s">
        <v>106</v>
      </c>
      <c r="D16" s="162" t="s">
        <v>89</v>
      </c>
      <c r="E16" s="168">
        <v>22.2</v>
      </c>
      <c r="F16" s="170"/>
      <c r="G16" s="171">
        <f t="shared" si="0"/>
        <v>0</v>
      </c>
      <c r="H16" s="170"/>
      <c r="I16" s="171">
        <f t="shared" si="1"/>
        <v>0</v>
      </c>
      <c r="J16" s="170"/>
      <c r="K16" s="171">
        <f t="shared" si="2"/>
        <v>0</v>
      </c>
      <c r="L16" s="171">
        <v>21</v>
      </c>
      <c r="M16" s="171">
        <f t="shared" si="3"/>
        <v>0</v>
      </c>
      <c r="N16" s="163">
        <v>0</v>
      </c>
      <c r="O16" s="163">
        <f t="shared" si="4"/>
        <v>0</v>
      </c>
      <c r="P16" s="163">
        <v>0</v>
      </c>
      <c r="Q16" s="163">
        <f t="shared" si="5"/>
        <v>0</v>
      </c>
      <c r="R16" s="163"/>
      <c r="S16" s="163"/>
      <c r="T16" s="164">
        <v>0.52</v>
      </c>
      <c r="U16" s="163">
        <f t="shared" si="6"/>
        <v>11.54</v>
      </c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90</v>
      </c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54">
        <v>9</v>
      </c>
      <c r="B17" s="160" t="s">
        <v>107</v>
      </c>
      <c r="C17" s="193" t="s">
        <v>108</v>
      </c>
      <c r="D17" s="162" t="s">
        <v>89</v>
      </c>
      <c r="E17" s="168">
        <v>22.2</v>
      </c>
      <c r="F17" s="170"/>
      <c r="G17" s="171">
        <f t="shared" si="0"/>
        <v>0</v>
      </c>
      <c r="H17" s="170"/>
      <c r="I17" s="171">
        <f t="shared" si="1"/>
        <v>0</v>
      </c>
      <c r="J17" s="170"/>
      <c r="K17" s="171">
        <f t="shared" si="2"/>
        <v>0</v>
      </c>
      <c r="L17" s="171">
        <v>21</v>
      </c>
      <c r="M17" s="171">
        <f t="shared" si="3"/>
        <v>0</v>
      </c>
      <c r="N17" s="163">
        <v>0</v>
      </c>
      <c r="O17" s="163">
        <f t="shared" si="4"/>
        <v>0</v>
      </c>
      <c r="P17" s="163">
        <v>0</v>
      </c>
      <c r="Q17" s="163">
        <f t="shared" si="5"/>
        <v>0</v>
      </c>
      <c r="R17" s="163"/>
      <c r="S17" s="163"/>
      <c r="T17" s="164">
        <v>7.0000000000000007E-2</v>
      </c>
      <c r="U17" s="163">
        <f t="shared" si="6"/>
        <v>1.55</v>
      </c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90</v>
      </c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54">
        <v>10</v>
      </c>
      <c r="B18" s="160" t="s">
        <v>109</v>
      </c>
      <c r="C18" s="193" t="s">
        <v>110</v>
      </c>
      <c r="D18" s="162" t="s">
        <v>89</v>
      </c>
      <c r="E18" s="168">
        <v>5.67</v>
      </c>
      <c r="F18" s="170"/>
      <c r="G18" s="171">
        <f t="shared" si="0"/>
        <v>0</v>
      </c>
      <c r="H18" s="170"/>
      <c r="I18" s="171">
        <f t="shared" si="1"/>
        <v>0</v>
      </c>
      <c r="J18" s="170"/>
      <c r="K18" s="171">
        <f t="shared" si="2"/>
        <v>0</v>
      </c>
      <c r="L18" s="171">
        <v>21</v>
      </c>
      <c r="M18" s="171">
        <f t="shared" si="3"/>
        <v>0</v>
      </c>
      <c r="N18" s="163">
        <v>0</v>
      </c>
      <c r="O18" s="163">
        <f t="shared" si="4"/>
        <v>0</v>
      </c>
      <c r="P18" s="163">
        <v>0</v>
      </c>
      <c r="Q18" s="163">
        <f t="shared" si="5"/>
        <v>0</v>
      </c>
      <c r="R18" s="163"/>
      <c r="S18" s="163"/>
      <c r="T18" s="164">
        <v>0.18</v>
      </c>
      <c r="U18" s="163">
        <f t="shared" si="6"/>
        <v>1.02</v>
      </c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90</v>
      </c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54">
        <v>11</v>
      </c>
      <c r="B19" s="160" t="s">
        <v>111</v>
      </c>
      <c r="C19" s="193" t="s">
        <v>112</v>
      </c>
      <c r="D19" s="162" t="s">
        <v>89</v>
      </c>
      <c r="E19" s="168">
        <v>2.7360000000000002</v>
      </c>
      <c r="F19" s="170"/>
      <c r="G19" s="171">
        <f t="shared" si="0"/>
        <v>0</v>
      </c>
      <c r="H19" s="170"/>
      <c r="I19" s="171">
        <f t="shared" si="1"/>
        <v>0</v>
      </c>
      <c r="J19" s="170"/>
      <c r="K19" s="171">
        <f t="shared" si="2"/>
        <v>0</v>
      </c>
      <c r="L19" s="171">
        <v>21</v>
      </c>
      <c r="M19" s="171">
        <f t="shared" si="3"/>
        <v>0</v>
      </c>
      <c r="N19" s="163">
        <v>0</v>
      </c>
      <c r="O19" s="163">
        <f t="shared" si="4"/>
        <v>0</v>
      </c>
      <c r="P19" s="163">
        <v>0</v>
      </c>
      <c r="Q19" s="163">
        <f t="shared" si="5"/>
        <v>0</v>
      </c>
      <c r="R19" s="163"/>
      <c r="S19" s="163"/>
      <c r="T19" s="164">
        <v>1.59</v>
      </c>
      <c r="U19" s="163">
        <f t="shared" si="6"/>
        <v>4.3499999999999996</v>
      </c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90</v>
      </c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54">
        <v>12</v>
      </c>
      <c r="B20" s="160" t="s">
        <v>113</v>
      </c>
      <c r="C20" s="193" t="s">
        <v>114</v>
      </c>
      <c r="D20" s="162" t="s">
        <v>89</v>
      </c>
      <c r="E20" s="168">
        <v>2.7360000000000002</v>
      </c>
      <c r="F20" s="170"/>
      <c r="G20" s="171">
        <f t="shared" si="0"/>
        <v>0</v>
      </c>
      <c r="H20" s="170"/>
      <c r="I20" s="171">
        <f t="shared" si="1"/>
        <v>0</v>
      </c>
      <c r="J20" s="170"/>
      <c r="K20" s="171">
        <f t="shared" si="2"/>
        <v>0</v>
      </c>
      <c r="L20" s="171">
        <v>21</v>
      </c>
      <c r="M20" s="171">
        <f t="shared" si="3"/>
        <v>0</v>
      </c>
      <c r="N20" s="163">
        <v>0</v>
      </c>
      <c r="O20" s="163">
        <f t="shared" si="4"/>
        <v>0</v>
      </c>
      <c r="P20" s="163">
        <v>0</v>
      </c>
      <c r="Q20" s="163">
        <f t="shared" si="5"/>
        <v>0</v>
      </c>
      <c r="R20" s="163"/>
      <c r="S20" s="163"/>
      <c r="T20" s="164">
        <v>0.94</v>
      </c>
      <c r="U20" s="163">
        <f t="shared" si="6"/>
        <v>2.57</v>
      </c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90</v>
      </c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x14ac:dyDescent="0.2">
      <c r="A21" s="155" t="s">
        <v>85</v>
      </c>
      <c r="B21" s="161" t="s">
        <v>52</v>
      </c>
      <c r="C21" s="194" t="s">
        <v>53</v>
      </c>
      <c r="D21" s="165"/>
      <c r="E21" s="169"/>
      <c r="F21" s="172"/>
      <c r="G21" s="172">
        <f>SUMIF(AE22:AE22,"&lt;&gt;NOR",G22:G22)</f>
        <v>0</v>
      </c>
      <c r="H21" s="172"/>
      <c r="I21" s="172">
        <f>SUM(I22:I22)</f>
        <v>0</v>
      </c>
      <c r="J21" s="172"/>
      <c r="K21" s="172">
        <f>SUM(K22:K22)</f>
        <v>0</v>
      </c>
      <c r="L21" s="172"/>
      <c r="M21" s="172">
        <f>SUM(M22:M22)</f>
        <v>0</v>
      </c>
      <c r="N21" s="166"/>
      <c r="O21" s="166">
        <f>SUM(O22:O22)</f>
        <v>1.0218</v>
      </c>
      <c r="P21" s="166"/>
      <c r="Q21" s="166">
        <f>SUM(Q22:Q22)</f>
        <v>0</v>
      </c>
      <c r="R21" s="166"/>
      <c r="S21" s="166"/>
      <c r="T21" s="167"/>
      <c r="U21" s="166">
        <f>SUM(U22:U22)</f>
        <v>0.78</v>
      </c>
      <c r="AE21" t="s">
        <v>86</v>
      </c>
    </row>
    <row r="22" spans="1:60" outlineLevel="1" x14ac:dyDescent="0.2">
      <c r="A22" s="154">
        <v>13</v>
      </c>
      <c r="B22" s="160" t="s">
        <v>115</v>
      </c>
      <c r="C22" s="193" t="s">
        <v>116</v>
      </c>
      <c r="D22" s="162" t="s">
        <v>89</v>
      </c>
      <c r="E22" s="168">
        <v>0.60000000000000009</v>
      </c>
      <c r="F22" s="170"/>
      <c r="G22" s="171">
        <f>ROUND(E22*F22,2)</f>
        <v>0</v>
      </c>
      <c r="H22" s="170"/>
      <c r="I22" s="171">
        <f>ROUND(E22*H22,2)</f>
        <v>0</v>
      </c>
      <c r="J22" s="170"/>
      <c r="K22" s="171">
        <f>ROUND(E22*J22,2)</f>
        <v>0</v>
      </c>
      <c r="L22" s="171">
        <v>21</v>
      </c>
      <c r="M22" s="171">
        <f>G22*(1+L22/100)</f>
        <v>0</v>
      </c>
      <c r="N22" s="163">
        <v>1.7030000000000001</v>
      </c>
      <c r="O22" s="163">
        <f>ROUND(E22*N22,5)</f>
        <v>1.0218</v>
      </c>
      <c r="P22" s="163">
        <v>0</v>
      </c>
      <c r="Q22" s="163">
        <f>ROUND(E22*P22,5)</f>
        <v>0</v>
      </c>
      <c r="R22" s="163"/>
      <c r="S22" s="163"/>
      <c r="T22" s="164">
        <v>1.3</v>
      </c>
      <c r="U22" s="163">
        <f>ROUND(E22*T22,2)</f>
        <v>0.78</v>
      </c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90</v>
      </c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x14ac:dyDescent="0.2">
      <c r="A23" s="155" t="s">
        <v>85</v>
      </c>
      <c r="B23" s="161" t="s">
        <v>54</v>
      </c>
      <c r="C23" s="194" t="s">
        <v>55</v>
      </c>
      <c r="D23" s="165"/>
      <c r="E23" s="169"/>
      <c r="F23" s="172"/>
      <c r="G23" s="172">
        <f>SUMIF(AE24:AE46,"&lt;&gt;NOR",G24:G46)</f>
        <v>0</v>
      </c>
      <c r="H23" s="172"/>
      <c r="I23" s="172">
        <f>SUM(I24:I46)</f>
        <v>0</v>
      </c>
      <c r="J23" s="172"/>
      <c r="K23" s="172">
        <f>SUM(K24:K46)</f>
        <v>0</v>
      </c>
      <c r="L23" s="172"/>
      <c r="M23" s="172">
        <f>SUM(M24:M46)</f>
        <v>0</v>
      </c>
      <c r="N23" s="166"/>
      <c r="O23" s="166">
        <f>SUM(O24:O46)</f>
        <v>5.9431599999999998</v>
      </c>
      <c r="P23" s="166"/>
      <c r="Q23" s="166">
        <f>SUM(Q24:Q46)</f>
        <v>0</v>
      </c>
      <c r="R23" s="166"/>
      <c r="S23" s="166"/>
      <c r="T23" s="167"/>
      <c r="U23" s="166">
        <f>SUM(U24:U46)</f>
        <v>29.49</v>
      </c>
      <c r="AE23" t="s">
        <v>86</v>
      </c>
    </row>
    <row r="24" spans="1:60" outlineLevel="1" x14ac:dyDescent="0.2">
      <c r="A24" s="154">
        <v>14</v>
      </c>
      <c r="B24" s="160" t="s">
        <v>117</v>
      </c>
      <c r="C24" s="193" t="s">
        <v>118</v>
      </c>
      <c r="D24" s="162" t="s">
        <v>119</v>
      </c>
      <c r="E24" s="168">
        <v>8</v>
      </c>
      <c r="F24" s="170"/>
      <c r="G24" s="171">
        <f t="shared" ref="G24:G46" si="7">ROUND(E24*F24,2)</f>
        <v>0</v>
      </c>
      <c r="H24" s="170"/>
      <c r="I24" s="171">
        <f t="shared" ref="I24:I46" si="8">ROUND(E24*H24,2)</f>
        <v>0</v>
      </c>
      <c r="J24" s="170"/>
      <c r="K24" s="171">
        <f t="shared" ref="K24:K46" si="9">ROUND(E24*J24,2)</f>
        <v>0</v>
      </c>
      <c r="L24" s="171">
        <v>21</v>
      </c>
      <c r="M24" s="171">
        <f t="shared" ref="M24:M46" si="10">G24*(1+L24/100)</f>
        <v>0</v>
      </c>
      <c r="N24" s="163">
        <v>0</v>
      </c>
      <c r="O24" s="163">
        <f t="shared" ref="O24:O46" si="11">ROUND(E24*N24,5)</f>
        <v>0</v>
      </c>
      <c r="P24" s="163">
        <v>0</v>
      </c>
      <c r="Q24" s="163">
        <f t="shared" ref="Q24:Q46" si="12">ROUND(E24*P24,5)</f>
        <v>0</v>
      </c>
      <c r="R24" s="163"/>
      <c r="S24" s="163"/>
      <c r="T24" s="164">
        <v>0.1</v>
      </c>
      <c r="U24" s="163">
        <f t="shared" ref="U24:U46" si="13">ROUND(E24*T24,2)</f>
        <v>0.8</v>
      </c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90</v>
      </c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54">
        <v>15</v>
      </c>
      <c r="B25" s="160" t="s">
        <v>120</v>
      </c>
      <c r="C25" s="193" t="s">
        <v>121</v>
      </c>
      <c r="D25" s="162" t="s">
        <v>119</v>
      </c>
      <c r="E25" s="168">
        <v>8</v>
      </c>
      <c r="F25" s="170"/>
      <c r="G25" s="171">
        <f t="shared" si="7"/>
        <v>0</v>
      </c>
      <c r="H25" s="170"/>
      <c r="I25" s="171">
        <f t="shared" si="8"/>
        <v>0</v>
      </c>
      <c r="J25" s="170"/>
      <c r="K25" s="171">
        <f t="shared" si="9"/>
        <v>0</v>
      </c>
      <c r="L25" s="171">
        <v>21</v>
      </c>
      <c r="M25" s="171">
        <f t="shared" si="10"/>
        <v>0</v>
      </c>
      <c r="N25" s="163">
        <v>4.2999999999999999E-4</v>
      </c>
      <c r="O25" s="163">
        <f t="shared" si="11"/>
        <v>3.4399999999999999E-3</v>
      </c>
      <c r="P25" s="163">
        <v>0</v>
      </c>
      <c r="Q25" s="163">
        <f t="shared" si="12"/>
        <v>0</v>
      </c>
      <c r="R25" s="163"/>
      <c r="S25" s="163"/>
      <c r="T25" s="164">
        <v>0</v>
      </c>
      <c r="U25" s="163">
        <f t="shared" si="13"/>
        <v>0</v>
      </c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122</v>
      </c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54">
        <v>16</v>
      </c>
      <c r="B26" s="160" t="s">
        <v>123</v>
      </c>
      <c r="C26" s="193" t="s">
        <v>124</v>
      </c>
      <c r="D26" s="162" t="s">
        <v>125</v>
      </c>
      <c r="E26" s="168">
        <v>1</v>
      </c>
      <c r="F26" s="170"/>
      <c r="G26" s="171">
        <f t="shared" si="7"/>
        <v>0</v>
      </c>
      <c r="H26" s="170"/>
      <c r="I26" s="171">
        <f t="shared" si="8"/>
        <v>0</v>
      </c>
      <c r="J26" s="170"/>
      <c r="K26" s="171">
        <f t="shared" si="9"/>
        <v>0</v>
      </c>
      <c r="L26" s="171">
        <v>21</v>
      </c>
      <c r="M26" s="171">
        <f t="shared" si="10"/>
        <v>0</v>
      </c>
      <c r="N26" s="163">
        <v>8.0000000000000007E-5</v>
      </c>
      <c r="O26" s="163">
        <f t="shared" si="11"/>
        <v>8.0000000000000007E-5</v>
      </c>
      <c r="P26" s="163">
        <v>0</v>
      </c>
      <c r="Q26" s="163">
        <f t="shared" si="12"/>
        <v>0</v>
      </c>
      <c r="R26" s="163"/>
      <c r="S26" s="163"/>
      <c r="T26" s="164">
        <v>0.92</v>
      </c>
      <c r="U26" s="163">
        <f t="shared" si="13"/>
        <v>0.92</v>
      </c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90</v>
      </c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54">
        <v>17</v>
      </c>
      <c r="B27" s="160" t="s">
        <v>126</v>
      </c>
      <c r="C27" s="193" t="s">
        <v>127</v>
      </c>
      <c r="D27" s="162" t="s">
        <v>125</v>
      </c>
      <c r="E27" s="168">
        <v>1</v>
      </c>
      <c r="F27" s="170"/>
      <c r="G27" s="171">
        <f t="shared" si="7"/>
        <v>0</v>
      </c>
      <c r="H27" s="170"/>
      <c r="I27" s="171">
        <f t="shared" si="8"/>
        <v>0</v>
      </c>
      <c r="J27" s="170"/>
      <c r="K27" s="171">
        <f t="shared" si="9"/>
        <v>0</v>
      </c>
      <c r="L27" s="171">
        <v>21</v>
      </c>
      <c r="M27" s="171">
        <f t="shared" si="10"/>
        <v>0</v>
      </c>
      <c r="N27" s="163">
        <v>1E-3</v>
      </c>
      <c r="O27" s="163">
        <f t="shared" si="11"/>
        <v>1E-3</v>
      </c>
      <c r="P27" s="163">
        <v>0</v>
      </c>
      <c r="Q27" s="163">
        <f t="shared" si="12"/>
        <v>0</v>
      </c>
      <c r="R27" s="163"/>
      <c r="S27" s="163"/>
      <c r="T27" s="164">
        <v>0.99</v>
      </c>
      <c r="U27" s="163">
        <f t="shared" si="13"/>
        <v>0.99</v>
      </c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90</v>
      </c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54">
        <v>18</v>
      </c>
      <c r="B28" s="160" t="s">
        <v>128</v>
      </c>
      <c r="C28" s="193" t="s">
        <v>129</v>
      </c>
      <c r="D28" s="162" t="s">
        <v>125</v>
      </c>
      <c r="E28" s="168">
        <v>1</v>
      </c>
      <c r="F28" s="170"/>
      <c r="G28" s="171">
        <f t="shared" si="7"/>
        <v>0</v>
      </c>
      <c r="H28" s="170"/>
      <c r="I28" s="171">
        <f t="shared" si="8"/>
        <v>0</v>
      </c>
      <c r="J28" s="170"/>
      <c r="K28" s="171">
        <f t="shared" si="9"/>
        <v>0</v>
      </c>
      <c r="L28" s="171">
        <v>21</v>
      </c>
      <c r="M28" s="171">
        <f t="shared" si="10"/>
        <v>0</v>
      </c>
      <c r="N28" s="163">
        <v>0</v>
      </c>
      <c r="O28" s="163">
        <f t="shared" si="11"/>
        <v>0</v>
      </c>
      <c r="P28" s="163">
        <v>0</v>
      </c>
      <c r="Q28" s="163">
        <f t="shared" si="12"/>
        <v>0</v>
      </c>
      <c r="R28" s="163"/>
      <c r="S28" s="163"/>
      <c r="T28" s="164">
        <v>3.47</v>
      </c>
      <c r="U28" s="163">
        <f t="shared" si="13"/>
        <v>3.47</v>
      </c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90</v>
      </c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54">
        <v>19</v>
      </c>
      <c r="B29" s="160" t="s">
        <v>130</v>
      </c>
      <c r="C29" s="193" t="s">
        <v>131</v>
      </c>
      <c r="D29" s="162" t="s">
        <v>119</v>
      </c>
      <c r="E29" s="168">
        <v>8</v>
      </c>
      <c r="F29" s="170"/>
      <c r="G29" s="171">
        <f t="shared" si="7"/>
        <v>0</v>
      </c>
      <c r="H29" s="170"/>
      <c r="I29" s="171">
        <f t="shared" si="8"/>
        <v>0</v>
      </c>
      <c r="J29" s="170"/>
      <c r="K29" s="171">
        <f t="shared" si="9"/>
        <v>0</v>
      </c>
      <c r="L29" s="171">
        <v>21</v>
      </c>
      <c r="M29" s="171">
        <f t="shared" si="10"/>
        <v>0</v>
      </c>
      <c r="N29" s="163">
        <v>0</v>
      </c>
      <c r="O29" s="163">
        <f t="shared" si="11"/>
        <v>0</v>
      </c>
      <c r="P29" s="163">
        <v>0</v>
      </c>
      <c r="Q29" s="163">
        <f t="shared" si="12"/>
        <v>0</v>
      </c>
      <c r="R29" s="163"/>
      <c r="S29" s="163"/>
      <c r="T29" s="164">
        <v>0.04</v>
      </c>
      <c r="U29" s="163">
        <f t="shared" si="13"/>
        <v>0.32</v>
      </c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90</v>
      </c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54">
        <v>20</v>
      </c>
      <c r="B30" s="160" t="s">
        <v>132</v>
      </c>
      <c r="C30" s="193" t="s">
        <v>133</v>
      </c>
      <c r="D30" s="162" t="s">
        <v>119</v>
      </c>
      <c r="E30" s="168">
        <v>8</v>
      </c>
      <c r="F30" s="170"/>
      <c r="G30" s="171">
        <f t="shared" si="7"/>
        <v>0</v>
      </c>
      <c r="H30" s="170"/>
      <c r="I30" s="171">
        <f t="shared" si="8"/>
        <v>0</v>
      </c>
      <c r="J30" s="170"/>
      <c r="K30" s="171">
        <f t="shared" si="9"/>
        <v>0</v>
      </c>
      <c r="L30" s="171">
        <v>21</v>
      </c>
      <c r="M30" s="171">
        <f t="shared" si="10"/>
        <v>0</v>
      </c>
      <c r="N30" s="163">
        <v>0</v>
      </c>
      <c r="O30" s="163">
        <f t="shared" si="11"/>
        <v>0</v>
      </c>
      <c r="P30" s="163">
        <v>0</v>
      </c>
      <c r="Q30" s="163">
        <f t="shared" si="12"/>
        <v>0</v>
      </c>
      <c r="R30" s="163"/>
      <c r="S30" s="163"/>
      <c r="T30" s="164">
        <v>0.2</v>
      </c>
      <c r="U30" s="163">
        <f t="shared" si="13"/>
        <v>1.6</v>
      </c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90</v>
      </c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54">
        <v>21</v>
      </c>
      <c r="B31" s="160" t="s">
        <v>134</v>
      </c>
      <c r="C31" s="193" t="s">
        <v>135</v>
      </c>
      <c r="D31" s="162" t="s">
        <v>125</v>
      </c>
      <c r="E31" s="168">
        <v>2</v>
      </c>
      <c r="F31" s="170"/>
      <c r="G31" s="171">
        <f t="shared" si="7"/>
        <v>0</v>
      </c>
      <c r="H31" s="170"/>
      <c r="I31" s="171">
        <f t="shared" si="8"/>
        <v>0</v>
      </c>
      <c r="J31" s="170"/>
      <c r="K31" s="171">
        <f t="shared" si="9"/>
        <v>0</v>
      </c>
      <c r="L31" s="171">
        <v>21</v>
      </c>
      <c r="M31" s="171">
        <f t="shared" si="10"/>
        <v>0</v>
      </c>
      <c r="N31" s="163">
        <v>3.6049999999999999E-2</v>
      </c>
      <c r="O31" s="163">
        <f t="shared" si="11"/>
        <v>7.2099999999999997E-2</v>
      </c>
      <c r="P31" s="163">
        <v>0</v>
      </c>
      <c r="Q31" s="163">
        <f t="shared" si="12"/>
        <v>0</v>
      </c>
      <c r="R31" s="163"/>
      <c r="S31" s="163"/>
      <c r="T31" s="164">
        <v>10.130000000000001</v>
      </c>
      <c r="U31" s="163">
        <f t="shared" si="13"/>
        <v>20.260000000000002</v>
      </c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90</v>
      </c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54">
        <v>22</v>
      </c>
      <c r="B32" s="160" t="s">
        <v>136</v>
      </c>
      <c r="C32" s="193" t="s">
        <v>137</v>
      </c>
      <c r="D32" s="162" t="s">
        <v>125</v>
      </c>
      <c r="E32" s="168">
        <v>1</v>
      </c>
      <c r="F32" s="170"/>
      <c r="G32" s="171">
        <f t="shared" si="7"/>
        <v>0</v>
      </c>
      <c r="H32" s="170"/>
      <c r="I32" s="171">
        <f t="shared" si="8"/>
        <v>0</v>
      </c>
      <c r="J32" s="170"/>
      <c r="K32" s="171">
        <f t="shared" si="9"/>
        <v>0</v>
      </c>
      <c r="L32" s="171">
        <v>21</v>
      </c>
      <c r="M32" s="171">
        <f t="shared" si="10"/>
        <v>0</v>
      </c>
      <c r="N32" s="163">
        <v>0.11799999999999999</v>
      </c>
      <c r="O32" s="163">
        <f t="shared" si="11"/>
        <v>0.11799999999999999</v>
      </c>
      <c r="P32" s="163">
        <v>0</v>
      </c>
      <c r="Q32" s="163">
        <f t="shared" si="12"/>
        <v>0</v>
      </c>
      <c r="R32" s="163"/>
      <c r="S32" s="163"/>
      <c r="T32" s="164">
        <v>0.9</v>
      </c>
      <c r="U32" s="163">
        <f t="shared" si="13"/>
        <v>0.9</v>
      </c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90</v>
      </c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54">
        <v>23</v>
      </c>
      <c r="B33" s="160" t="s">
        <v>138</v>
      </c>
      <c r="C33" s="193" t="s">
        <v>139</v>
      </c>
      <c r="D33" s="162" t="s">
        <v>125</v>
      </c>
      <c r="E33" s="168">
        <v>1</v>
      </c>
      <c r="F33" s="170"/>
      <c r="G33" s="171">
        <f t="shared" si="7"/>
        <v>0</v>
      </c>
      <c r="H33" s="170"/>
      <c r="I33" s="171">
        <f t="shared" si="8"/>
        <v>0</v>
      </c>
      <c r="J33" s="170"/>
      <c r="K33" s="171">
        <f t="shared" si="9"/>
        <v>0</v>
      </c>
      <c r="L33" s="171">
        <v>21</v>
      </c>
      <c r="M33" s="171">
        <f t="shared" si="10"/>
        <v>0</v>
      </c>
      <c r="N33" s="163">
        <v>6.6000000000000003E-2</v>
      </c>
      <c r="O33" s="163">
        <f t="shared" si="11"/>
        <v>6.6000000000000003E-2</v>
      </c>
      <c r="P33" s="163">
        <v>0</v>
      </c>
      <c r="Q33" s="163">
        <f t="shared" si="12"/>
        <v>0</v>
      </c>
      <c r="R33" s="163"/>
      <c r="S33" s="163"/>
      <c r="T33" s="164">
        <v>0</v>
      </c>
      <c r="U33" s="163">
        <f t="shared" si="13"/>
        <v>0</v>
      </c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122</v>
      </c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54">
        <v>24</v>
      </c>
      <c r="B34" s="160" t="s">
        <v>140</v>
      </c>
      <c r="C34" s="193" t="s">
        <v>141</v>
      </c>
      <c r="D34" s="162" t="s">
        <v>125</v>
      </c>
      <c r="E34" s="168">
        <v>2</v>
      </c>
      <c r="F34" s="170"/>
      <c r="G34" s="171">
        <f t="shared" si="7"/>
        <v>0</v>
      </c>
      <c r="H34" s="170"/>
      <c r="I34" s="171">
        <f t="shared" si="8"/>
        <v>0</v>
      </c>
      <c r="J34" s="170"/>
      <c r="K34" s="171">
        <f t="shared" si="9"/>
        <v>0</v>
      </c>
      <c r="L34" s="171">
        <v>21</v>
      </c>
      <c r="M34" s="171">
        <f t="shared" si="10"/>
        <v>0</v>
      </c>
      <c r="N34" s="163">
        <v>1.6000000000000001E-3</v>
      </c>
      <c r="O34" s="163">
        <f t="shared" si="11"/>
        <v>3.2000000000000002E-3</v>
      </c>
      <c r="P34" s="163">
        <v>0</v>
      </c>
      <c r="Q34" s="163">
        <f t="shared" si="12"/>
        <v>0</v>
      </c>
      <c r="R34" s="163"/>
      <c r="S34" s="163"/>
      <c r="T34" s="164">
        <v>0</v>
      </c>
      <c r="U34" s="163">
        <f t="shared" si="13"/>
        <v>0</v>
      </c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122</v>
      </c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54">
        <v>25</v>
      </c>
      <c r="B35" s="160" t="s">
        <v>142</v>
      </c>
      <c r="C35" s="193" t="s">
        <v>143</v>
      </c>
      <c r="D35" s="162" t="s">
        <v>125</v>
      </c>
      <c r="E35" s="168">
        <v>1</v>
      </c>
      <c r="F35" s="170"/>
      <c r="G35" s="171">
        <f t="shared" si="7"/>
        <v>0</v>
      </c>
      <c r="H35" s="170"/>
      <c r="I35" s="171">
        <f t="shared" si="8"/>
        <v>0</v>
      </c>
      <c r="J35" s="170"/>
      <c r="K35" s="171">
        <f t="shared" si="9"/>
        <v>0</v>
      </c>
      <c r="L35" s="171">
        <v>21</v>
      </c>
      <c r="M35" s="171">
        <f t="shared" si="10"/>
        <v>0</v>
      </c>
      <c r="N35" s="163">
        <v>6.3E-3</v>
      </c>
      <c r="O35" s="163">
        <f t="shared" si="11"/>
        <v>6.3E-3</v>
      </c>
      <c r="P35" s="163">
        <v>0</v>
      </c>
      <c r="Q35" s="163">
        <f t="shared" si="12"/>
        <v>0</v>
      </c>
      <c r="R35" s="163"/>
      <c r="S35" s="163"/>
      <c r="T35" s="164">
        <v>0</v>
      </c>
      <c r="U35" s="163">
        <f t="shared" si="13"/>
        <v>0</v>
      </c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122</v>
      </c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54">
        <v>26</v>
      </c>
      <c r="B36" s="160" t="s">
        <v>144</v>
      </c>
      <c r="C36" s="193" t="s">
        <v>145</v>
      </c>
      <c r="D36" s="162" t="s">
        <v>125</v>
      </c>
      <c r="E36" s="168">
        <v>1</v>
      </c>
      <c r="F36" s="170"/>
      <c r="G36" s="171">
        <f t="shared" si="7"/>
        <v>0</v>
      </c>
      <c r="H36" s="170"/>
      <c r="I36" s="171">
        <f t="shared" si="8"/>
        <v>0</v>
      </c>
      <c r="J36" s="170"/>
      <c r="K36" s="171">
        <f t="shared" si="9"/>
        <v>0</v>
      </c>
      <c r="L36" s="171">
        <v>21</v>
      </c>
      <c r="M36" s="171">
        <f t="shared" si="10"/>
        <v>0</v>
      </c>
      <c r="N36" s="163">
        <v>0</v>
      </c>
      <c r="O36" s="163">
        <f t="shared" si="11"/>
        <v>0</v>
      </c>
      <c r="P36" s="163">
        <v>0</v>
      </c>
      <c r="Q36" s="163">
        <f t="shared" si="12"/>
        <v>0</v>
      </c>
      <c r="R36" s="163"/>
      <c r="S36" s="163"/>
      <c r="T36" s="164">
        <v>0</v>
      </c>
      <c r="U36" s="163">
        <f t="shared" si="13"/>
        <v>0</v>
      </c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90</v>
      </c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54">
        <v>27</v>
      </c>
      <c r="B37" s="160" t="s">
        <v>146</v>
      </c>
      <c r="C37" s="193" t="s">
        <v>147</v>
      </c>
      <c r="D37" s="162" t="s">
        <v>119</v>
      </c>
      <c r="E37" s="168">
        <v>8</v>
      </c>
      <c r="F37" s="170"/>
      <c r="G37" s="171">
        <f t="shared" si="7"/>
        <v>0</v>
      </c>
      <c r="H37" s="170"/>
      <c r="I37" s="171">
        <f t="shared" si="8"/>
        <v>0</v>
      </c>
      <c r="J37" s="170"/>
      <c r="K37" s="171">
        <f t="shared" si="9"/>
        <v>0</v>
      </c>
      <c r="L37" s="171">
        <v>21</v>
      </c>
      <c r="M37" s="171">
        <f t="shared" si="10"/>
        <v>0</v>
      </c>
      <c r="N37" s="163">
        <v>0</v>
      </c>
      <c r="O37" s="163">
        <f t="shared" si="11"/>
        <v>0</v>
      </c>
      <c r="P37" s="163">
        <v>0</v>
      </c>
      <c r="Q37" s="163">
        <f t="shared" si="12"/>
        <v>0</v>
      </c>
      <c r="R37" s="163"/>
      <c r="S37" s="163"/>
      <c r="T37" s="164">
        <v>0</v>
      </c>
      <c r="U37" s="163">
        <f t="shared" si="13"/>
        <v>0</v>
      </c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90</v>
      </c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54">
        <v>28</v>
      </c>
      <c r="B38" s="160" t="s">
        <v>148</v>
      </c>
      <c r="C38" s="193" t="s">
        <v>149</v>
      </c>
      <c r="D38" s="162" t="s">
        <v>125</v>
      </c>
      <c r="E38" s="168">
        <v>2</v>
      </c>
      <c r="F38" s="170"/>
      <c r="G38" s="171">
        <f t="shared" si="7"/>
        <v>0</v>
      </c>
      <c r="H38" s="170"/>
      <c r="I38" s="171">
        <f t="shared" si="8"/>
        <v>0</v>
      </c>
      <c r="J38" s="170"/>
      <c r="K38" s="171">
        <f t="shared" si="9"/>
        <v>0</v>
      </c>
      <c r="L38" s="171">
        <v>21</v>
      </c>
      <c r="M38" s="171">
        <f t="shared" si="10"/>
        <v>0</v>
      </c>
      <c r="N38" s="163">
        <v>0</v>
      </c>
      <c r="O38" s="163">
        <f t="shared" si="11"/>
        <v>0</v>
      </c>
      <c r="P38" s="163">
        <v>0</v>
      </c>
      <c r="Q38" s="163">
        <f t="shared" si="12"/>
        <v>0</v>
      </c>
      <c r="R38" s="163"/>
      <c r="S38" s="163"/>
      <c r="T38" s="164">
        <v>0</v>
      </c>
      <c r="U38" s="163">
        <f t="shared" si="13"/>
        <v>0</v>
      </c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90</v>
      </c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ht="22.5" outlineLevel="1" x14ac:dyDescent="0.2">
      <c r="A39" s="154">
        <v>29</v>
      </c>
      <c r="B39" s="160" t="s">
        <v>150</v>
      </c>
      <c r="C39" s="193" t="s">
        <v>151</v>
      </c>
      <c r="D39" s="162" t="s">
        <v>125</v>
      </c>
      <c r="E39" s="168">
        <v>1</v>
      </c>
      <c r="F39" s="170"/>
      <c r="G39" s="171">
        <f t="shared" si="7"/>
        <v>0</v>
      </c>
      <c r="H39" s="170"/>
      <c r="I39" s="171">
        <f t="shared" si="8"/>
        <v>0</v>
      </c>
      <c r="J39" s="170"/>
      <c r="K39" s="171">
        <f t="shared" si="9"/>
        <v>0</v>
      </c>
      <c r="L39" s="171">
        <v>21</v>
      </c>
      <c r="M39" s="171">
        <f t="shared" si="10"/>
        <v>0</v>
      </c>
      <c r="N39" s="163">
        <v>0.38900000000000001</v>
      </c>
      <c r="O39" s="163">
        <f t="shared" si="11"/>
        <v>0.38900000000000001</v>
      </c>
      <c r="P39" s="163">
        <v>0</v>
      </c>
      <c r="Q39" s="163">
        <f t="shared" si="12"/>
        <v>0</v>
      </c>
      <c r="R39" s="163"/>
      <c r="S39" s="163"/>
      <c r="T39" s="164">
        <v>0</v>
      </c>
      <c r="U39" s="163">
        <f t="shared" si="13"/>
        <v>0</v>
      </c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90</v>
      </c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54">
        <v>30</v>
      </c>
      <c r="B40" s="160" t="s">
        <v>152</v>
      </c>
      <c r="C40" s="193" t="s">
        <v>153</v>
      </c>
      <c r="D40" s="162" t="s">
        <v>125</v>
      </c>
      <c r="E40" s="168">
        <v>1</v>
      </c>
      <c r="F40" s="170"/>
      <c r="G40" s="171">
        <f t="shared" si="7"/>
        <v>0</v>
      </c>
      <c r="H40" s="170"/>
      <c r="I40" s="171">
        <f t="shared" si="8"/>
        <v>0</v>
      </c>
      <c r="J40" s="170"/>
      <c r="K40" s="171">
        <f t="shared" si="9"/>
        <v>0</v>
      </c>
      <c r="L40" s="171">
        <v>21</v>
      </c>
      <c r="M40" s="171">
        <f t="shared" si="10"/>
        <v>0</v>
      </c>
      <c r="N40" s="163">
        <v>1.0999999999999999E-2</v>
      </c>
      <c r="O40" s="163">
        <f t="shared" si="11"/>
        <v>1.0999999999999999E-2</v>
      </c>
      <c r="P40" s="163">
        <v>0</v>
      </c>
      <c r="Q40" s="163">
        <f t="shared" si="12"/>
        <v>0</v>
      </c>
      <c r="R40" s="163"/>
      <c r="S40" s="163"/>
      <c r="T40" s="164">
        <v>0</v>
      </c>
      <c r="U40" s="163">
        <f t="shared" si="13"/>
        <v>0</v>
      </c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122</v>
      </c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54">
        <v>31</v>
      </c>
      <c r="B41" s="160" t="s">
        <v>154</v>
      </c>
      <c r="C41" s="193" t="s">
        <v>155</v>
      </c>
      <c r="D41" s="162" t="s">
        <v>125</v>
      </c>
      <c r="E41" s="168">
        <v>1</v>
      </c>
      <c r="F41" s="170"/>
      <c r="G41" s="171">
        <f t="shared" si="7"/>
        <v>0</v>
      </c>
      <c r="H41" s="170"/>
      <c r="I41" s="171">
        <f t="shared" si="8"/>
        <v>0</v>
      </c>
      <c r="J41" s="170"/>
      <c r="K41" s="171">
        <f t="shared" si="9"/>
        <v>0</v>
      </c>
      <c r="L41" s="171">
        <v>21</v>
      </c>
      <c r="M41" s="171">
        <f t="shared" si="10"/>
        <v>0</v>
      </c>
      <c r="N41" s="163">
        <v>9.7999999999999997E-3</v>
      </c>
      <c r="O41" s="163">
        <f t="shared" si="11"/>
        <v>9.7999999999999997E-3</v>
      </c>
      <c r="P41" s="163">
        <v>0</v>
      </c>
      <c r="Q41" s="163">
        <f t="shared" si="12"/>
        <v>0</v>
      </c>
      <c r="R41" s="163"/>
      <c r="S41" s="163"/>
      <c r="T41" s="164">
        <v>0</v>
      </c>
      <c r="U41" s="163">
        <f t="shared" si="13"/>
        <v>0</v>
      </c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122</v>
      </c>
      <c r="AF41" s="153"/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54">
        <v>32</v>
      </c>
      <c r="B42" s="160" t="s">
        <v>156</v>
      </c>
      <c r="C42" s="193" t="s">
        <v>157</v>
      </c>
      <c r="D42" s="162" t="s">
        <v>125</v>
      </c>
      <c r="E42" s="168">
        <v>1</v>
      </c>
      <c r="F42" s="170"/>
      <c r="G42" s="171">
        <f t="shared" si="7"/>
        <v>0</v>
      </c>
      <c r="H42" s="170"/>
      <c r="I42" s="171">
        <f t="shared" si="8"/>
        <v>0</v>
      </c>
      <c r="J42" s="170"/>
      <c r="K42" s="171">
        <f t="shared" si="9"/>
        <v>0</v>
      </c>
      <c r="L42" s="171">
        <v>21</v>
      </c>
      <c r="M42" s="171">
        <f t="shared" si="10"/>
        <v>0</v>
      </c>
      <c r="N42" s="163">
        <v>6.4000000000000005E-4</v>
      </c>
      <c r="O42" s="163">
        <f t="shared" si="11"/>
        <v>6.4000000000000005E-4</v>
      </c>
      <c r="P42" s="163">
        <v>0</v>
      </c>
      <c r="Q42" s="163">
        <f t="shared" si="12"/>
        <v>0</v>
      </c>
      <c r="R42" s="163"/>
      <c r="S42" s="163"/>
      <c r="T42" s="164">
        <v>0</v>
      </c>
      <c r="U42" s="163">
        <f t="shared" si="13"/>
        <v>0</v>
      </c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122</v>
      </c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54">
        <v>33</v>
      </c>
      <c r="B43" s="160" t="s">
        <v>158</v>
      </c>
      <c r="C43" s="193" t="s">
        <v>159</v>
      </c>
      <c r="D43" s="162" t="s">
        <v>125</v>
      </c>
      <c r="E43" s="168">
        <v>1</v>
      </c>
      <c r="F43" s="170"/>
      <c r="G43" s="171">
        <f t="shared" si="7"/>
        <v>0</v>
      </c>
      <c r="H43" s="170"/>
      <c r="I43" s="171">
        <f t="shared" si="8"/>
        <v>0</v>
      </c>
      <c r="J43" s="170"/>
      <c r="K43" s="171">
        <f t="shared" si="9"/>
        <v>0</v>
      </c>
      <c r="L43" s="171">
        <v>21</v>
      </c>
      <c r="M43" s="171">
        <f t="shared" si="10"/>
        <v>0</v>
      </c>
      <c r="N43" s="163">
        <v>1.2200000000000001E-2</v>
      </c>
      <c r="O43" s="163">
        <f t="shared" si="11"/>
        <v>1.2200000000000001E-2</v>
      </c>
      <c r="P43" s="163">
        <v>0</v>
      </c>
      <c r="Q43" s="163">
        <f t="shared" si="12"/>
        <v>0</v>
      </c>
      <c r="R43" s="163"/>
      <c r="S43" s="163"/>
      <c r="T43" s="164">
        <v>0</v>
      </c>
      <c r="U43" s="163">
        <f t="shared" si="13"/>
        <v>0</v>
      </c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122</v>
      </c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54">
        <v>34</v>
      </c>
      <c r="B44" s="160" t="s">
        <v>160</v>
      </c>
      <c r="C44" s="193" t="s">
        <v>161</v>
      </c>
      <c r="D44" s="162" t="s">
        <v>125</v>
      </c>
      <c r="E44" s="168">
        <v>1</v>
      </c>
      <c r="F44" s="170"/>
      <c r="G44" s="171">
        <f t="shared" si="7"/>
        <v>0</v>
      </c>
      <c r="H44" s="170"/>
      <c r="I44" s="171">
        <f t="shared" si="8"/>
        <v>0</v>
      </c>
      <c r="J44" s="170"/>
      <c r="K44" s="171">
        <f t="shared" si="9"/>
        <v>0</v>
      </c>
      <c r="L44" s="171">
        <v>21</v>
      </c>
      <c r="M44" s="171">
        <f t="shared" si="10"/>
        <v>0</v>
      </c>
      <c r="N44" s="163">
        <v>4.0000000000000002E-4</v>
      </c>
      <c r="O44" s="163">
        <f t="shared" si="11"/>
        <v>4.0000000000000002E-4</v>
      </c>
      <c r="P44" s="163">
        <v>0</v>
      </c>
      <c r="Q44" s="163">
        <f t="shared" si="12"/>
        <v>0</v>
      </c>
      <c r="R44" s="163"/>
      <c r="S44" s="163"/>
      <c r="T44" s="164">
        <v>0.22700000000000001</v>
      </c>
      <c r="U44" s="163">
        <f t="shared" si="13"/>
        <v>0.23</v>
      </c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90</v>
      </c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54">
        <v>35</v>
      </c>
      <c r="B45" s="160" t="s">
        <v>162</v>
      </c>
      <c r="C45" s="193" t="s">
        <v>163</v>
      </c>
      <c r="D45" s="162" t="s">
        <v>164</v>
      </c>
      <c r="E45" s="168">
        <v>5</v>
      </c>
      <c r="F45" s="170"/>
      <c r="G45" s="171">
        <f t="shared" si="7"/>
        <v>0</v>
      </c>
      <c r="H45" s="170"/>
      <c r="I45" s="171">
        <f t="shared" si="8"/>
        <v>0</v>
      </c>
      <c r="J45" s="170"/>
      <c r="K45" s="171">
        <f t="shared" si="9"/>
        <v>0</v>
      </c>
      <c r="L45" s="171">
        <v>21</v>
      </c>
      <c r="M45" s="171">
        <f t="shared" si="10"/>
        <v>0</v>
      </c>
      <c r="N45" s="163">
        <v>0</v>
      </c>
      <c r="O45" s="163">
        <f t="shared" si="11"/>
        <v>0</v>
      </c>
      <c r="P45" s="163">
        <v>0</v>
      </c>
      <c r="Q45" s="163">
        <f t="shared" si="12"/>
        <v>0</v>
      </c>
      <c r="R45" s="163"/>
      <c r="S45" s="163"/>
      <c r="T45" s="164">
        <v>0</v>
      </c>
      <c r="U45" s="163">
        <f t="shared" si="13"/>
        <v>0</v>
      </c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90</v>
      </c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54">
        <v>36</v>
      </c>
      <c r="B46" s="160" t="s">
        <v>165</v>
      </c>
      <c r="C46" s="193" t="s">
        <v>166</v>
      </c>
      <c r="D46" s="162" t="s">
        <v>89</v>
      </c>
      <c r="E46" s="168">
        <v>2.1</v>
      </c>
      <c r="F46" s="170"/>
      <c r="G46" s="171">
        <f t="shared" si="7"/>
        <v>0</v>
      </c>
      <c r="H46" s="170"/>
      <c r="I46" s="171">
        <f t="shared" si="8"/>
        <v>0</v>
      </c>
      <c r="J46" s="170"/>
      <c r="K46" s="171">
        <f t="shared" si="9"/>
        <v>0</v>
      </c>
      <c r="L46" s="171">
        <v>21</v>
      </c>
      <c r="M46" s="171">
        <f t="shared" si="10"/>
        <v>0</v>
      </c>
      <c r="N46" s="163">
        <v>2.5</v>
      </c>
      <c r="O46" s="163">
        <f t="shared" si="11"/>
        <v>5.25</v>
      </c>
      <c r="P46" s="163">
        <v>0</v>
      </c>
      <c r="Q46" s="163">
        <f t="shared" si="12"/>
        <v>0</v>
      </c>
      <c r="R46" s="163"/>
      <c r="S46" s="163"/>
      <c r="T46" s="164">
        <v>0</v>
      </c>
      <c r="U46" s="163">
        <f t="shared" si="13"/>
        <v>0</v>
      </c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122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x14ac:dyDescent="0.2">
      <c r="A47" s="155" t="s">
        <v>85</v>
      </c>
      <c r="B47" s="161" t="s">
        <v>56</v>
      </c>
      <c r="C47" s="194" t="s">
        <v>57</v>
      </c>
      <c r="D47" s="165"/>
      <c r="E47" s="169"/>
      <c r="F47" s="172"/>
      <c r="G47" s="172">
        <f>SUMIF(AE48:AE48,"&lt;&gt;NOR",G48:G48)</f>
        <v>0</v>
      </c>
      <c r="H47" s="172"/>
      <c r="I47" s="172">
        <f>SUM(I48:I48)</f>
        <v>0</v>
      </c>
      <c r="J47" s="172"/>
      <c r="K47" s="172">
        <f>SUM(K48:K48)</f>
        <v>0</v>
      </c>
      <c r="L47" s="172"/>
      <c r="M47" s="172">
        <f>SUM(M48:M48)</f>
        <v>0</v>
      </c>
      <c r="N47" s="166"/>
      <c r="O47" s="166">
        <f>SUM(O48:O48)</f>
        <v>0</v>
      </c>
      <c r="P47" s="166"/>
      <c r="Q47" s="166">
        <f>SUM(Q48:Q48)</f>
        <v>0</v>
      </c>
      <c r="R47" s="166"/>
      <c r="S47" s="166"/>
      <c r="T47" s="167"/>
      <c r="U47" s="166">
        <f>SUM(U48:U48)</f>
        <v>8.8000000000000007</v>
      </c>
      <c r="AE47" t="s">
        <v>86</v>
      </c>
    </row>
    <row r="48" spans="1:60" outlineLevel="1" x14ac:dyDescent="0.2">
      <c r="A48" s="181">
        <v>37</v>
      </c>
      <c r="B48" s="182" t="s">
        <v>167</v>
      </c>
      <c r="C48" s="195" t="s">
        <v>168</v>
      </c>
      <c r="D48" s="183" t="s">
        <v>169</v>
      </c>
      <c r="E48" s="184">
        <v>5.9432</v>
      </c>
      <c r="F48" s="185"/>
      <c r="G48" s="186">
        <f>ROUND(E48*F48,2)</f>
        <v>0</v>
      </c>
      <c r="H48" s="185"/>
      <c r="I48" s="186">
        <f>ROUND(E48*H48,2)</f>
        <v>0</v>
      </c>
      <c r="J48" s="185"/>
      <c r="K48" s="186">
        <f>ROUND(E48*J48,2)</f>
        <v>0</v>
      </c>
      <c r="L48" s="186">
        <v>21</v>
      </c>
      <c r="M48" s="186">
        <f>G48*(1+L48/100)</f>
        <v>0</v>
      </c>
      <c r="N48" s="187">
        <v>0</v>
      </c>
      <c r="O48" s="187">
        <f>ROUND(E48*N48,5)</f>
        <v>0</v>
      </c>
      <c r="P48" s="187">
        <v>0</v>
      </c>
      <c r="Q48" s="187">
        <f>ROUND(E48*P48,5)</f>
        <v>0</v>
      </c>
      <c r="R48" s="187"/>
      <c r="S48" s="187"/>
      <c r="T48" s="188">
        <v>1.48</v>
      </c>
      <c r="U48" s="187">
        <f>ROUND(E48*T48,2)</f>
        <v>8.8000000000000007</v>
      </c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90</v>
      </c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31" x14ac:dyDescent="0.2">
      <c r="A49" s="6"/>
      <c r="B49" s="7" t="s">
        <v>170</v>
      </c>
      <c r="C49" s="196" t="s">
        <v>170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AC49">
        <v>15</v>
      </c>
      <c r="AD49">
        <v>21</v>
      </c>
    </row>
    <row r="50" spans="1:31" x14ac:dyDescent="0.2">
      <c r="A50" s="189"/>
      <c r="B50" s="190">
        <v>26</v>
      </c>
      <c r="C50" s="197" t="s">
        <v>170</v>
      </c>
      <c r="D50" s="191"/>
      <c r="E50" s="191"/>
      <c r="F50" s="191"/>
      <c r="G50" s="192">
        <f>G8+G21+G23+G47</f>
        <v>0</v>
      </c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AC50">
        <f>SUMIF(L7:L48,AC49,G7:G48)</f>
        <v>0</v>
      </c>
      <c r="AD50">
        <f>SUMIF(L7:L48,AD49,G7:G48)</f>
        <v>0</v>
      </c>
      <c r="AE50" t="s">
        <v>171</v>
      </c>
    </row>
    <row r="51" spans="1:31" x14ac:dyDescent="0.2">
      <c r="A51" s="6"/>
      <c r="B51" s="7" t="s">
        <v>170</v>
      </c>
      <c r="C51" s="196" t="s">
        <v>170</v>
      </c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</row>
    <row r="52" spans="1:31" x14ac:dyDescent="0.2">
      <c r="A52" s="6"/>
      <c r="B52" s="7" t="s">
        <v>170</v>
      </c>
      <c r="C52" s="196" t="s">
        <v>170</v>
      </c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spans="1:31" x14ac:dyDescent="0.2">
      <c r="A53" s="269">
        <v>33</v>
      </c>
      <c r="B53" s="269"/>
      <c r="C53" s="270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</row>
    <row r="54" spans="1:31" x14ac:dyDescent="0.2">
      <c r="A54" s="250"/>
      <c r="B54" s="251"/>
      <c r="C54" s="252"/>
      <c r="D54" s="251"/>
      <c r="E54" s="251"/>
      <c r="F54" s="251"/>
      <c r="G54" s="253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AE54" t="s">
        <v>172</v>
      </c>
    </row>
    <row r="55" spans="1:31" x14ac:dyDescent="0.2">
      <c r="A55" s="254"/>
      <c r="B55" s="255"/>
      <c r="C55" s="256"/>
      <c r="D55" s="255"/>
      <c r="E55" s="255"/>
      <c r="F55" s="255"/>
      <c r="G55" s="257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31" x14ac:dyDescent="0.2">
      <c r="A56" s="254"/>
      <c r="B56" s="255"/>
      <c r="C56" s="256"/>
      <c r="D56" s="255"/>
      <c r="E56" s="255"/>
      <c r="F56" s="255"/>
      <c r="G56" s="257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31" x14ac:dyDescent="0.2">
      <c r="A57" s="254"/>
      <c r="B57" s="255"/>
      <c r="C57" s="256"/>
      <c r="D57" s="255"/>
      <c r="E57" s="255"/>
      <c r="F57" s="255"/>
      <c r="G57" s="257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31" x14ac:dyDescent="0.2">
      <c r="A58" s="258"/>
      <c r="B58" s="259"/>
      <c r="C58" s="260"/>
      <c r="D58" s="259"/>
      <c r="E58" s="259"/>
      <c r="F58" s="259"/>
      <c r="G58" s="261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31" x14ac:dyDescent="0.2">
      <c r="A59" s="6"/>
      <c r="B59" s="7" t="s">
        <v>170</v>
      </c>
      <c r="C59" s="196" t="s">
        <v>170</v>
      </c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31" x14ac:dyDescent="0.2">
      <c r="C60" s="198"/>
      <c r="AE60" t="s">
        <v>173</v>
      </c>
    </row>
  </sheetData>
  <mergeCells count="6">
    <mergeCell ref="A54:G58"/>
    <mergeCell ref="A1:G1"/>
    <mergeCell ref="C2:G2"/>
    <mergeCell ref="C3:G3"/>
    <mergeCell ref="C4:G4"/>
    <mergeCell ref="A53:C53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2014-02-28T09:52:57Z</cp:lastPrinted>
  <dcterms:created xsi:type="dcterms:W3CDTF">2009-04-08T07:15:50Z</dcterms:created>
  <dcterms:modified xsi:type="dcterms:W3CDTF">2020-07-02T04:35:32Z</dcterms:modified>
</cp:coreProperties>
</file>